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dre/Downloads/"/>
    </mc:Choice>
  </mc:AlternateContent>
  <xr:revisionPtr revIDLastSave="0" documentId="13_ncr:1_{9FDEE049-A737-B440-8B01-83C19ABB3AA3}" xr6:coauthVersionLast="47" xr6:coauthVersionMax="47" xr10:uidLastSave="{00000000-0000-0000-0000-000000000000}"/>
  <bookViews>
    <workbookView xWindow="-38400" yWindow="-240" windowWidth="38400" windowHeight="21000" tabRatio="500" xr2:uid="{00000000-000D-0000-FFFF-FFFF00000000}"/>
  </bookViews>
  <sheets>
    <sheet name="Instructions" sheetId="1" r:id="rId1"/>
    <sheet name="Project Overview" sheetId="2" r:id="rId2"/>
    <sheet name="Deployment Timeline" sheetId="3" r:id="rId3"/>
    <sheet name="Pre-Deployment Checklist" sheetId="4" r:id="rId4"/>
    <sheet name="Benchmark Metrics" sheetId="5" r:id="rId5"/>
    <sheet name="Best Practices" sheetId="6" r:id="rId6"/>
    <sheet name="ROI Calculator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7" l="1"/>
  <c r="F9" i="7"/>
  <c r="F8" i="7"/>
  <c r="F5" i="7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B41" i="4"/>
  <c r="E48" i="3"/>
  <c r="C27" i="2"/>
  <c r="G15" i="2"/>
  <c r="G13" i="2"/>
  <c r="G12" i="2"/>
  <c r="G11" i="2"/>
  <c r="G10" i="2"/>
  <c r="G9" i="2"/>
  <c r="G8" i="2"/>
  <c r="G7" i="2"/>
  <c r="G6" i="2"/>
  <c r="G5" i="2"/>
  <c r="G14" i="2" s="1"/>
  <c r="F6" i="7" l="1"/>
  <c r="F7" i="7"/>
  <c r="F10" i="7"/>
  <c r="F12" i="7" l="1"/>
  <c r="F16" i="7" l="1"/>
  <c r="F15" i="7"/>
</calcChain>
</file>

<file path=xl/sharedStrings.xml><?xml version="1.0" encoding="utf-8"?>
<sst xmlns="http://schemas.openxmlformats.org/spreadsheetml/2006/main" count="722" uniqueCount="405">
  <si>
    <t>DATA CENTER DEPLOYMENT TIMELINE TEMPLATE</t>
  </si>
  <si>
    <t>Hype Telecom LLC — Hyperscale Infrastructure Services</t>
  </si>
  <si>
    <t>How to Use This Template</t>
  </si>
  <si>
    <t>Step 1</t>
  </si>
  <si>
    <t>Start with the Project Overview tab. Fill in all blue-text fields (project name, client, dates, rack count, power density, team size). The auto-calculated metrics will populate immediately.</t>
  </si>
  <si>
    <t>Step 2</t>
  </si>
  <si>
    <t>Review the Pre-Deployment Checklist. Complete ALL 35 items before the first rack is unboxed. Each unchecked item is a schedule risk.</t>
  </si>
  <si>
    <t>Step 3</t>
  </si>
  <si>
    <t>Use the Deployment Timeline (Gantt) to assign owners, track status, and monitor weekly progress across all 40 tasks and 5 phases.</t>
  </si>
  <si>
    <t>Step 4</t>
  </si>
  <si>
    <t>Track your performance in Benchmark Metrics. Enter your project data in the blue column to see gap analysis against industry averages and Hype Telecom benchmarks.</t>
  </si>
  <si>
    <t>Step 5</t>
  </si>
  <si>
    <t>Review the 14 Best Practices for deployment acceleration strategies with quantified time savings.</t>
  </si>
  <si>
    <t>Step 6</t>
  </si>
  <si>
    <t>Use the ROI Calculator to quantify the financial impact of deployment acceleration for stakeholder reporting.</t>
  </si>
  <si>
    <t>Color Code</t>
  </si>
  <si>
    <t>Blue text = Input fields (your data). Black text = Formulas/calculated. Orange = Hype Telecom benchmarks.</t>
  </si>
  <si>
    <t>About</t>
  </si>
  <si>
    <t>Built from real deployment data across dozens of hyperscale projects in the U.S. and Latin America. 35+ formulas. 7 sheets. Zero errors.</t>
  </si>
  <si>
    <t>Hype Telecom LLC | hypetelecom.net | hypetelecom@hypetelecom.net</t>
  </si>
  <si>
    <t>Hype Telecom LLC — Project Overview &amp; Auto-Calculated Metrics</t>
  </si>
  <si>
    <t>PROJECT INFORMATION</t>
  </si>
  <si>
    <t>AUTO-CALCULATED METRICS</t>
  </si>
  <si>
    <t>Project Name</t>
  </si>
  <si>
    <t>DC Deployment — [Site Name]</t>
  </si>
  <si>
    <t>Total Calendar Days</t>
  </si>
  <si>
    <t>Client Name</t>
  </si>
  <si>
    <t>[Client Name]</t>
  </si>
  <si>
    <t>Total Working Days</t>
  </si>
  <si>
    <t>Project Manager</t>
  </si>
  <si>
    <t>[PM Name]</t>
  </si>
  <si>
    <t>Racks per Day (Target)</t>
  </si>
  <si>
    <t>Site Location(s)</t>
  </si>
  <si>
    <t>[City, State / Country]</t>
  </si>
  <si>
    <t>Racks per Day per Person</t>
  </si>
  <si>
    <t>Deployment Type</t>
  </si>
  <si>
    <t>New Build / Expansion / Refresh / Migration</t>
  </si>
  <si>
    <t>Est. Installation Days (Phase 3)</t>
  </si>
  <si>
    <t>Number of Racks</t>
  </si>
  <si>
    <t>Est. Total Duration (weeks)</t>
  </si>
  <si>
    <t>Avg Power per Rack (kW)</t>
  </si>
  <si>
    <t>Industry Avg Duration (weeks)</t>
  </si>
  <si>
    <t>Cooling Architecture</t>
  </si>
  <si>
    <t>Air-Cooled / Liquid-Cooled / Hybrid</t>
  </si>
  <si>
    <t>Hype Telecom Benchmark (weeks)</t>
  </si>
  <si>
    <t>Team Size (persons)</t>
  </si>
  <si>
    <t>Acceleration vs. Industry</t>
  </si>
  <si>
    <t>Planned Start Date</t>
  </si>
  <si>
    <t>2026-04-14</t>
  </si>
  <si>
    <t>Energy Cost During Deployment</t>
  </si>
  <si>
    <t>Planned Go-Live Date</t>
  </si>
  <si>
    <t>Deployment Efficiency Score</t>
  </si>
  <si>
    <t>Working Days per Week</t>
  </si>
  <si>
    <t>PHASE SUMMARY</t>
  </si>
  <si>
    <t>Phase</t>
  </si>
  <si>
    <t>Description</t>
  </si>
  <si>
    <t>Est. Duration</t>
  </si>
  <si>
    <t>Start</t>
  </si>
  <si>
    <t>End</t>
  </si>
  <si>
    <t>Status</t>
  </si>
  <si>
    <t>% Complete</t>
  </si>
  <si>
    <t>Phase 1</t>
  </si>
  <si>
    <t>Site Survey &amp; Assessment</t>
  </si>
  <si>
    <t>1–2 weeks</t>
  </si>
  <si>
    <t>Not Started</t>
  </si>
  <si>
    <t>0%</t>
  </si>
  <si>
    <t>Phase 2</t>
  </si>
  <si>
    <t>Logistics &amp; Staging</t>
  </si>
  <si>
    <t>Phase 3</t>
  </si>
  <si>
    <t>Physical Installation</t>
  </si>
  <si>
    <t>2–4 weeks</t>
  </si>
  <si>
    <t>Phase 4</t>
  </si>
  <si>
    <t>Network Infrastructure</t>
  </si>
  <si>
    <t>1–3 weeks</t>
  </si>
  <si>
    <t>Phase 5</t>
  </si>
  <si>
    <t>Testing &amp; Commissioning</t>
  </si>
  <si>
    <t>Overall Progress</t>
  </si>
  <si>
    <t>DEPLOYMENT TIMELINE — GANTT VIEW</t>
  </si>
  <si>
    <t>#</t>
  </si>
  <si>
    <t>Task</t>
  </si>
  <si>
    <t>Owner</t>
  </si>
  <si>
    <t>Days</t>
  </si>
  <si>
    <t>Start
(wk)</t>
  </si>
  <si>
    <t>End
(wk)</t>
  </si>
  <si>
    <t>Depends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</si>
  <si>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</si>
  <si>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</si>
  <si>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</si>
  <si>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</si>
  <si>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</si>
  <si>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</si>
  <si>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</si>
  <si>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</si>
  <si>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</si>
  <si>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</si>
  <si>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</si>
  <si>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</si>
  <si>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Kick-off meeting &amp; scope confirmation</t>
  </si>
  <si>
    <t>P1</t>
  </si>
  <si>
    <t>PM</t>
  </si>
  <si>
    <t>—</t>
  </si>
  <si>
    <t>■</t>
  </si>
  <si>
    <t>Power distribution architecture survey</t>
  </si>
  <si>
    <t>Electrical</t>
  </si>
  <si>
    <t>T1</t>
  </si>
  <si>
    <t>Cooling zone mapping &amp; airflow assessment</t>
  </si>
  <si>
    <t>Mechanical</t>
  </si>
  <si>
    <t>Floor load capacity verification (incl. high-density zones)</t>
  </si>
  <si>
    <t>Structural</t>
  </si>
  <si>
    <t>Cable pathway assessment (overhead + under-floor)</t>
  </si>
  <si>
    <t>Cabling Lead</t>
  </si>
  <si>
    <t>Security &amp; access protocol documentation</t>
  </si>
  <si>
    <t>Liquid cooling pre-inspection (if applicable)</t>
  </si>
  <si>
    <t>T3</t>
  </si>
  <si>
    <t>Deployment Plan creation &amp; client sign-off</t>
  </si>
  <si>
    <t>T2–T7</t>
  </si>
  <si>
    <t>Hardware receiving &amp; inventory verification</t>
  </si>
  <si>
    <t>P2</t>
  </si>
  <si>
    <t>Logistics</t>
  </si>
  <si>
    <t>T8</t>
  </si>
  <si>
    <t>Shipping damage inspection &amp; documentation</t>
  </si>
  <si>
    <t>QA</t>
  </si>
  <si>
    <t>T9</t>
  </si>
  <si>
    <t>Staging area setup &amp; sequencing (by install order)</t>
  </si>
  <si>
    <t>Pre-staging hardware configuration</t>
  </si>
  <si>
    <t>Technician</t>
  </si>
  <si>
    <t>T11</t>
  </si>
  <si>
    <t>Firmware verification &amp; baseline update</t>
  </si>
  <si>
    <t>T12</t>
  </si>
  <si>
    <t>Cable pre-cutting to Deployment Plan specs</t>
  </si>
  <si>
    <t>Tools, parts &amp; OEM spares inventory verification</t>
  </si>
  <si>
    <t>E-waste &amp; packaging disposal plan confirmation</t>
  </si>
  <si>
    <t>Safety/ESG</t>
  </si>
  <si>
    <t>Rack placement per Deployment Plan</t>
  </si>
  <si>
    <t>P3</t>
  </si>
  <si>
    <t>Install Team</t>
  </si>
  <si>
    <t>T11–T14</t>
  </si>
  <si>
    <t>Cable management — simultaneous with rack install</t>
  </si>
  <si>
    <t>T17</t>
  </si>
  <si>
    <t>Power connections per Deployment Plan specs</t>
  </si>
  <si>
    <t>Weight load verification per row (high-density)</t>
  </si>
  <si>
    <t>Initial power-on testing per rack</t>
  </si>
  <si>
    <t>T19</t>
  </si>
  <si>
    <t>Photo documentation at each milestone</t>
  </si>
  <si>
    <t>Server/blade installation into racks</t>
  </si>
  <si>
    <t>T21</t>
  </si>
  <si>
    <t>Cable labeling — both ends per standard</t>
  </si>
  <si>
    <t>T18</t>
  </si>
  <si>
    <t>Rack-level QA verification checklist</t>
  </si>
  <si>
    <t>T23</t>
  </si>
  <si>
    <t>Fiber patching — rack to distribution frames</t>
  </si>
  <si>
    <t>P4</t>
  </si>
  <si>
    <t>Fiber Tech</t>
  </si>
  <si>
    <t>T25</t>
  </si>
  <si>
    <t>Copper connectivity — management networks</t>
  </si>
  <si>
    <t>Network switch configuration &amp; testing</t>
  </si>
  <si>
    <t>Network Eng</t>
  </si>
  <si>
    <t>T27</t>
  </si>
  <si>
    <t>OTDR testing — all fiber connections (100%)</t>
  </si>
  <si>
    <t>T26</t>
  </si>
  <si>
    <t>Cable documentation &amp; labeling verification</t>
  </si>
  <si>
    <t>T29</t>
  </si>
  <si>
    <t>First-pass connectivity test — all connections</t>
  </si>
  <si>
    <t>T28–T29</t>
  </si>
  <si>
    <t>DCIM integration &amp; asset registration</t>
  </si>
  <si>
    <t>PM / Client</t>
  </si>
  <si>
    <t>T28</t>
  </si>
  <si>
    <t>Remediation of failed connections</t>
  </si>
  <si>
    <t>T31</t>
  </si>
  <si>
    <t>Full power load testing — all zones</t>
  </si>
  <si>
    <t>P5</t>
  </si>
  <si>
    <t>T33</t>
  </si>
  <si>
    <t>Cooling system verification — projected load</t>
  </si>
  <si>
    <t>T34</t>
  </si>
  <si>
    <t>Redundancy testing (A+B power, network failover)</t>
  </si>
  <si>
    <t>End-to-end network connectivity test</t>
  </si>
  <si>
    <t>Monitoring system integration &amp; alert verification</t>
  </si>
  <si>
    <t>Client Team / PM</t>
  </si>
  <si>
    <t>T37</t>
  </si>
  <si>
    <t>As-Built documentation package delivery</t>
  </si>
  <si>
    <t>PM / QA</t>
  </si>
  <si>
    <t>T38</t>
  </si>
  <si>
    <t>Punch list creation &amp; resolution</t>
  </si>
  <si>
    <t>T39</t>
  </si>
  <si>
    <t>Environmental compliance documentation (E-waste)</t>
  </si>
  <si>
    <t>T40</t>
  </si>
  <si>
    <t>Client walkthrough &amp; sign-off</t>
  </si>
  <si>
    <t>Commissioning Report delivery</t>
  </si>
  <si>
    <t>T42</t>
  </si>
  <si>
    <t>TOTAL TASKS</t>
  </si>
  <si>
    <t>PHASE LEGEND:</t>
  </si>
  <si>
    <t>■■ P1: Survey</t>
  </si>
  <si>
    <t>■■ P2: Logistics</t>
  </si>
  <si>
    <t>■■ P3: Installation</t>
  </si>
  <si>
    <t>■■ P4: Network</t>
  </si>
  <si>
    <t>■■ P5: Commissioning</t>
  </si>
  <si>
    <t>PRE-DEPLOYMENT CHECKLIST — 35 ITEMS / 7 CATEGORIES</t>
  </si>
  <si>
    <t>Complete ALL items before the first rack is unboxed. Every unchecked item is a risk.</t>
  </si>
  <si>
    <t>Category</t>
  </si>
  <si>
    <t>Checklist Item</t>
  </si>
  <si>
    <t>Notes</t>
  </si>
  <si>
    <t>Facility Readiness</t>
  </si>
  <si>
    <t>Power distribution verified — bus duct locations, PDU configs, available amperage per cabinet</t>
  </si>
  <si>
    <t>☐ Pending</t>
  </si>
  <si>
    <t>Cooling zones mapped — hot/cold aisle config, airflow patterns, supplemental cooling identified</t>
  </si>
  <si>
    <t>Floor load capacity confirmed for high-density configurations (&gt;20 kW/rack)</t>
  </si>
  <si>
    <t>Fire suppression system tested and documented</t>
  </si>
  <si>
    <t>Safety</t>
  </si>
  <si>
    <t>Emergency lighting and exit paths verified</t>
  </si>
  <si>
    <t>Seismic assessment completed (if applicable per site location)</t>
  </si>
  <si>
    <t>Liquid cooling infrastructure pre-inspection (pipe routing, leak detection, fluid inventory)</t>
  </si>
  <si>
    <t>Power Verification</t>
  </si>
  <si>
    <t>PDU capacity matches Deployment Plan requirements per rack position</t>
  </si>
  <si>
    <t>Redundant power feeds verified (A+B) at each rack position</t>
  </si>
  <si>
    <t>UPS capacity confirmed for projected IT load</t>
  </si>
  <si>
    <t>Generator backup tested — full load transfer verified</t>
  </si>
  <si>
    <t>Power monitoring system connected and reporting accurately</t>
  </si>
  <si>
    <t>Network Pre-Staging</t>
  </si>
  <si>
    <t>Fiber pathway routes documented — overhead tray capacity verified</t>
  </si>
  <si>
    <t>Under-floor routing options assessed and documented</t>
  </si>
  <si>
    <t>Patch panel locations assigned per Deployment Plan</t>
  </si>
  <si>
    <t>Cable lengths pre-calculated per Deployment Plan specifications</t>
  </si>
  <si>
    <t>Network switch port assignments documented</t>
  </si>
  <si>
    <t>Documentation</t>
  </si>
  <si>
    <t>Deployment Plan created and signed off by client</t>
  </si>
  <si>
    <t>Rack numbering and labeling scheme confirmed</t>
  </si>
  <si>
    <t>Photo documentation protocol established (milestones defined)</t>
  </si>
  <si>
    <t>Change management process documented and approved</t>
  </si>
  <si>
    <t>Commissioning Report template prepared</t>
  </si>
  <si>
    <t>Team Preparation</t>
  </si>
  <si>
    <t>All technicians certified (BICSI, CompTIA, OEM) and documentation on file</t>
  </si>
  <si>
    <t>HR / PM</t>
  </si>
  <si>
    <t>Client-specific hardware training completed</t>
  </si>
  <si>
    <t>Shift schedule published — 24/7 coverage if required</t>
  </si>
  <si>
    <t>Safety briefing completed — facility-specific protocols</t>
  </si>
  <si>
    <t>Escalation matrix documented with contact info and time thresholds</t>
  </si>
  <si>
    <t>Compliance &amp; Security</t>
  </si>
  <si>
    <t>NDA execution confirmed for all team members</t>
  </si>
  <si>
    <t>Legal / PM</t>
  </si>
  <si>
    <t>Background checks verified for all on-site personnel</t>
  </si>
  <si>
    <t>HR</t>
  </si>
  <si>
    <t>Security clearance obtained for restricted areas</t>
  </si>
  <si>
    <t>Data handling and chain-of-custody protocols documented</t>
  </si>
  <si>
    <t>Client Coordination</t>
  </si>
  <si>
    <t>Access badges processed for all team members</t>
  </si>
  <si>
    <t>Equipment delivery schedule confirmed with dock availability</t>
  </si>
  <si>
    <t>Import/customs documentation cleared (for cross-border deployments)</t>
  </si>
  <si>
    <t>Go-live date confirmed — downstream dependencies documented</t>
  </si>
  <si>
    <t>COMPLETION</t>
  </si>
  <si>
    <t>BENCHMARK METRICS — INDUSTRY vs. HYPE TELECOM</t>
  </si>
  <si>
    <t>22 KPIs. Blue values = your project input. Compare against industry averages and Hype Telecom benchmarks.</t>
  </si>
  <si>
    <t>Metric</t>
  </si>
  <si>
    <t>Industry Avg</t>
  </si>
  <si>
    <t>Hype Benchmark</t>
  </si>
  <si>
    <t>Your Project</t>
  </si>
  <si>
    <t>Gap vs. Hype</t>
  </si>
  <si>
    <t>Racks installed per day per 4-person team</t>
  </si>
  <si>
    <t>8–12</t>
  </si>
  <si>
    <t>14+</t>
  </si>
  <si>
    <t>Site survey accuracy rate</t>
  </si>
  <si>
    <t>90–95%</t>
  </si>
  <si>
    <t>98%+</t>
  </si>
  <si>
    <t>Staging-to-installation time</t>
  </si>
  <si>
    <t>2–5 days</t>
  </si>
  <si>
    <t>&lt; 1 day</t>
  </si>
  <si>
    <t>First-pass network test success rate</t>
  </si>
  <si>
    <t>85–92%</t>
  </si>
  <si>
    <t>97%+</t>
  </si>
  <si>
    <t>Punch list items per 100 racks at handover</t>
  </si>
  <si>
    <t>10–20</t>
  </si>
  <si>
    <t>&lt; 5</t>
  </si>
  <si>
    <t>Cable management rework rate</t>
  </si>
  <si>
    <t>8–15%</t>
  </si>
  <si>
    <t>&lt; 3%</t>
  </si>
  <si>
    <t>Photo documentation compliance</t>
  </si>
  <si>
    <t>50–70%</t>
  </si>
  <si>
    <t>100%</t>
  </si>
  <si>
    <t>Pre-staging completion before site arrival</t>
  </si>
  <si>
    <t>30–50%</t>
  </si>
  <si>
    <t>90%+</t>
  </si>
  <si>
    <t>Deployment Plan sign-off before Phase 3</t>
  </si>
  <si>
    <t>60%</t>
  </si>
  <si>
    <t>Shift handoff documentation rate</t>
  </si>
  <si>
    <t>40–60%</t>
  </si>
  <si>
    <t>Average mobilization time (hours)</t>
  </si>
  <si>
    <t>24–72h</t>
  </si>
  <si>
    <t>&lt; 2h (local teams)</t>
  </si>
  <si>
    <t>Technician certification rate (BICSI/CompTIA)</t>
  </si>
  <si>
    <t>Daily progress reporting to client</t>
  </si>
  <si>
    <t>Weekly</t>
  </si>
  <si>
    <t>Daily</t>
  </si>
  <si>
    <t>Power verification failures at commissioning</t>
  </si>
  <si>
    <t>5–10%</t>
  </si>
  <si>
    <t>&lt; 1%</t>
  </si>
  <si>
    <t>PUE during deployment phase</t>
  </si>
  <si>
    <t>2.0–2.4</t>
  </si>
  <si>
    <t>&lt; 2.0 (phased)</t>
  </si>
  <si>
    <t>Total deployment time vs. plan (variance)</t>
  </si>
  <si>
    <t>15–30%</t>
  </si>
  <si>
    <t>&lt; 5%</t>
  </si>
  <si>
    <t>Client change requests during deployment</t>
  </si>
  <si>
    <t>10–15</t>
  </si>
  <si>
    <t>&lt; 3</t>
  </si>
  <si>
    <t>Safety incidents per 1,000 work hours</t>
  </si>
  <si>
    <t>0.5–1.0</t>
  </si>
  <si>
    <t>0</t>
  </si>
  <si>
    <t>Commissioning Report delivery (days after go-live)</t>
  </si>
  <si>
    <t>7–14 days</t>
  </si>
  <si>
    <t>0 days (at handover)</t>
  </si>
  <si>
    <t>Overall project acceleration vs. industry</t>
  </si>
  <si>
    <t>Baseline</t>
  </si>
  <si>
    <t>Up to 40%</t>
  </si>
  <si>
    <t>Rework rate (% racks requiring post-install correction)</t>
  </si>
  <si>
    <t>5–12%</t>
  </si>
  <si>
    <t>&lt; 2%</t>
  </si>
  <si>
    <t>As-Built documentation accuracy</t>
  </si>
  <si>
    <t>80–90%</t>
  </si>
  <si>
    <t>99%+</t>
  </si>
  <si>
    <t>DEPLOYMENT ACCELERATION STRATEGIES — 14 BEST PRACTICES</t>
  </si>
  <si>
    <t>Each strategy includes expected time savings, prerequisites, and implementation guidance.</t>
  </si>
  <si>
    <t>Strategy</t>
  </si>
  <si>
    <t>Expected Time Savings</t>
  </si>
  <si>
    <t>Prerequisites</t>
  </si>
  <si>
    <t>Implementation Notes</t>
  </si>
  <si>
    <t>Pre-stage hardware off-site before delivery to production facility</t>
  </si>
  <si>
    <t>2–5 days saved</t>
  </si>
  <si>
    <t>Staging facility, hardware inventory, Deployment Plan</t>
  </si>
  <si>
    <t>Configure, test, and label hardware before it arrives at the DC. Discover and resolve configuration issues in a controlled environment.</t>
  </si>
  <si>
    <t>Standardize rack configurations to reduce on-site decision-making</t>
  </si>
  <si>
    <t>15–30% faster install</t>
  </si>
  <si>
    <t>Deployment Plan with standardized configs</t>
  </si>
  <si>
    <t>Every rack type should have a documented configuration template. Technicians follow the template — no ad-hoc decisions in the field.</t>
  </si>
  <si>
    <t>Pre-cut cables to Deployment Plan specifications</t>
  </si>
  <si>
    <t>1–2 days saved per 100 racks</t>
  </si>
  <si>
    <t>Finalized Deployment Plan, cable spec sheets</t>
  </si>
  <si>
    <t>Pre-cutting cables to exact length eliminates on-site measuring. Reduces waste and ensures consistent cable management.</t>
  </si>
  <si>
    <t>Use pre-positioned local teams instead of centralized dispatch</t>
  </si>
  <si>
    <t>2–4 days saved per site</t>
  </si>
  <si>
    <t>Local hubs with embedded technicians</t>
  </si>
  <si>
    <t>Local teams eliminate mobilization time, know the facility, and are already badged. The single largest time-saver in multi-site deployments.</t>
  </si>
  <si>
    <t>Run cable management simultaneously with rack installation</t>
  </si>
  <si>
    <t>20–30% faster Phase 3</t>
  </si>
  <si>
    <t>Trained cabling team, standardized routing protocol</t>
  </si>
  <si>
    <t>Run cables as each rack section is completed. Prevents access issues and quality problems from sequential approaches.</t>
  </si>
  <si>
    <t>Implement photo documentation at every milestone</t>
  </si>
  <si>
    <t>Prevents 1–3 days of rework</t>
  </si>
  <si>
    <t>Camera/phone, photo checklist, QA protocol</t>
  </si>
  <si>
    <t>Adds ~15 min/rack but catches quality issues in real time. Far cheaper than discovering problems during commissioning.</t>
  </si>
  <si>
    <t>Parallel workstream management across deployment phases</t>
  </si>
  <si>
    <t>10–20% overall acceleration</t>
  </si>
  <si>
    <t>PM with multi-phase oversight</t>
  </si>
  <si>
    <t>While Phase 3 progresses in Zone A, Phase 2 staging can begin for Zone B. Requires careful coordination but delivers compounding savings.</t>
  </si>
  <si>
    <t>Establish automatic escalation triggers (not judgment-based)</t>
  </si>
  <si>
    <t>Prevents SLA breaches</t>
  </si>
  <si>
    <t>Escalation matrix, time-based thresholds</t>
  </si>
  <si>
    <t>At 50% SLA window: Level 2 engaged. At 75%: OEM vendor contacted. Triggers regardless of technician assessment — eliminates optimism bias.</t>
  </si>
  <si>
    <t>Full Deployment Plan review with all stakeholders before Phase 3</t>
  </si>
  <si>
    <t>Prevents 30–50% of change requests</t>
  </si>
  <si>
    <t>Completed plan, all stakeholders present</t>
  </si>
  <si>
    <t>Every change request during deployment costs 3–5x more than during planning. Invest the time upfront.</t>
  </si>
  <si>
    <t>Sequence hardware staging by installation order, not arrival order</t>
  </si>
  <si>
    <t>1–2 days saved per 50 racks</t>
  </si>
  <si>
    <t>Staging area layout plan, inventory tracking</t>
  </si>
  <si>
    <t>Missequenced staging creates domino delays. If rack #47 is buried behind racks #200–250, the team either waits or works out of order.</t>
  </si>
  <si>
    <t>Assign dedicated technicians per client environment</t>
  </si>
  <si>
    <t>15–25% faster resolution</t>
  </si>
  <si>
    <t>Sufficient team size, training program</t>
  </si>
  <si>
    <t>Dedicated techs know the hardware, configurations, and facility quirks. Eliminates the learning curve of rotating pools.</t>
  </si>
  <si>
    <t>Deliver Commissioning Report at handover, not after</t>
  </si>
  <si>
    <t>Eliminates 7–14 day doc lag</t>
  </si>
  <si>
    <t>Documentation-as-you-go protocol, PM oversight</t>
  </si>
  <si>
    <t>Document during deployment, not after. The Commissioning Report should be complete at the moment of handover.</t>
  </si>
  <si>
    <t>Phased commissioning for energy efficiency (PUE optimization)</t>
  </si>
  <si>
    <t>Reduces energy cost 20–40%</t>
  </si>
  <si>
    <t>Zoned cooling control, phased power activation</t>
  </si>
  <si>
    <t>Activate cooling zones only as populated. Power bus ducts only as connected. Minimizes the high-PUE deployment window.</t>
  </si>
  <si>
    <t>Pre-position OEM spare parts on-site before deployment</t>
  </si>
  <si>
    <t>Eliminates 1–3 days wait time</t>
  </si>
  <si>
    <t>OEM agreements, spare parts inventory, storage</t>
  </si>
  <si>
    <t>Having replacement parts on-site before deployment starts eliminates procurement delays for DOA or failed components.</t>
  </si>
  <si>
    <t>ROI CALCULATOR — DEPLOYMENT ACCELERATION VALUE</t>
  </si>
  <si>
    <t>Quantify the financial impact of faster deployment. Fill in blue fields with your project data.</t>
  </si>
  <si>
    <t>YOUR PROJECT INPUTS</t>
  </si>
  <si>
    <t>CALCULATED SAVINGS</t>
  </si>
  <si>
    <t>Days Saved</t>
  </si>
  <si>
    <t>Current Deployment Duration (days)</t>
  </si>
  <si>
    <t>Revenue Acceleration Savings (USD)</t>
  </si>
  <si>
    <t>Target Deployment Duration (days)</t>
  </si>
  <si>
    <t>Facility Overhead Savings (USD)</t>
  </si>
  <si>
    <t>Daily Cost of Delay (USD)</t>
  </si>
  <si>
    <t>Energy Cost Savings (USD)</t>
  </si>
  <si>
    <t>Daily Facility Overhead (USD)</t>
  </si>
  <si>
    <t>Overtime Cost Avoided (USD)</t>
  </si>
  <si>
    <t>PUE During Deployment (current)</t>
  </si>
  <si>
    <t>Labor Cost Savings (USD)</t>
  </si>
  <si>
    <t>PUE During Deployment (target)</t>
  </si>
  <si>
    <t>TOTAL ESTIMATED SAVINGS (USD)</t>
  </si>
  <si>
    <t>Energy Cost (USD/kWh)</t>
  </si>
  <si>
    <t>Overtime Premium Rate (%)</t>
  </si>
  <si>
    <t>Acceleration Rate</t>
  </si>
  <si>
    <t>Est. Overtime Days (current plan)</t>
  </si>
  <si>
    <t>Cost per Day Saved</t>
  </si>
  <si>
    <t>Team Daily Rate (USD)</t>
  </si>
  <si>
    <t>ROI Multiple</t>
  </si>
  <si>
    <t>Note: These calculations use simplified assumptions. Actual savings may vary based on project complexity, site conditions, and market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</si>
</sst>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"/>
  </numFmts>
  <fonts count="25" x14ac:knownFonts="1">
    <font>
      <sz val="11"/>
      <color theme="1"/>
      <name val="Calibri"/>
      <family val="2"/>
      <charset val="1"/>
    </font>
    <font>
      <b/>
      <sz val="16"/>
      <color rgb="FF066AAB"/>
      <name val="Arial"/>
      <family val="2"/>
    </font>
    <font>
      <b/>
      <sz val="11"/>
      <color rgb="FF009DFF"/>
      <name val="Arial"/>
      <family val="2"/>
    </font>
    <font>
      <b/>
      <sz val="11"/>
      <color rgb="FF066AAB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8"/>
      <color rgb="FF009DFF"/>
      <name val="Arial"/>
      <family val="2"/>
    </font>
    <font>
      <b/>
      <sz val="14"/>
      <color rgb="FF066AAB"/>
      <name val="Arial"/>
      <family val="2"/>
    </font>
    <font>
      <b/>
      <sz val="10"/>
      <color rgb="FF009DFF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color rgb="FFD45B0C"/>
      <name val="Arial"/>
      <family val="2"/>
    </font>
    <font>
      <b/>
      <sz val="10"/>
      <color rgb="FFB84A08"/>
      <name val="Arial"/>
      <family val="2"/>
    </font>
    <font>
      <b/>
      <sz val="10"/>
      <color rgb="FFE8650E"/>
      <name val="Arial"/>
      <family val="2"/>
    </font>
    <font>
      <b/>
      <sz val="10"/>
      <color rgb="FF066AAB"/>
      <name val="Arial"/>
      <family val="2"/>
    </font>
    <font>
      <b/>
      <sz val="9"/>
      <color rgb="FF009DFF"/>
      <name val="Arial"/>
      <family val="2"/>
    </font>
    <font>
      <b/>
      <sz val="9"/>
      <color rgb="FFD45B0C"/>
      <name val="Arial"/>
      <family val="2"/>
    </font>
    <font>
      <b/>
      <sz val="9"/>
      <color rgb="FFB84A08"/>
      <name val="Arial"/>
      <family val="2"/>
    </font>
    <font>
      <b/>
      <sz val="9"/>
      <color rgb="FFE8650E"/>
      <name val="Arial"/>
      <family val="2"/>
    </font>
    <font>
      <i/>
      <sz val="10"/>
      <color rgb="FFCC0000"/>
      <name val="Arial"/>
      <family val="2"/>
    </font>
    <font>
      <b/>
      <sz val="10"/>
      <color rgb="FF1A7A3A"/>
      <name val="Arial"/>
      <family val="2"/>
    </font>
    <font>
      <sz val="9"/>
      <color rgb="FF666666"/>
      <name val="Arial"/>
      <family val="2"/>
    </font>
    <font>
      <b/>
      <sz val="12"/>
      <color rgb="FF066AAB"/>
      <name val="Arial"/>
      <family val="2"/>
    </font>
    <font>
      <b/>
      <sz val="14"/>
      <color rgb="FF1A7A3A"/>
      <name val="Arial"/>
      <family val="2"/>
    </font>
    <font>
      <i/>
      <sz val="8"/>
      <color rgb="FF6666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F4FF"/>
        <bgColor rgb="FFEBF5FF"/>
      </patternFill>
    </fill>
    <fill>
      <patternFill patternType="solid">
        <fgColor rgb="FF066AAB"/>
        <bgColor rgb="FF008080"/>
      </patternFill>
    </fill>
    <fill>
      <patternFill patternType="solid">
        <fgColor rgb="FFEBF5FF"/>
        <bgColor rgb="FFE8F4FF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4" fillId="0" borderId="0" xfId="0" applyFont="1"/>
    <xf numFmtId="0" fontId="21" fillId="0" borderId="0" xfId="0" applyFont="1"/>
    <xf numFmtId="0" fontId="1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9" fillId="2" borderId="1" xfId="0" applyFont="1" applyFill="1" applyBorder="1"/>
    <xf numFmtId="0" fontId="4" fillId="0" borderId="1" xfId="0" applyFont="1" applyBorder="1"/>
    <xf numFmtId="164" fontId="9" fillId="2" borderId="1" xfId="0" applyNumberFormat="1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5" fontId="4" fillId="0" borderId="1" xfId="0" applyNumberFormat="1" applyFont="1" applyBorder="1"/>
    <xf numFmtId="0" fontId="22" fillId="0" borderId="0" xfId="0" applyFont="1"/>
    <xf numFmtId="165" fontId="2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1A7A3A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F"/>
      <rgbColor rgb="FF660066"/>
      <rgbColor rgb="FFD45B0C"/>
      <rgbColor rgb="FF066AAB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DFF"/>
      <rgbColor rgb="FFEBF5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650E"/>
      <rgbColor rgb="FF666666"/>
      <rgbColor rgb="FF969696"/>
      <rgbColor rgb="FF003366"/>
      <rgbColor rgb="FF339966"/>
      <rgbColor rgb="FF003300"/>
      <rgbColor rgb="FF333300"/>
      <rgbColor rgb="FFB84A08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DFF"/>
  </sheetPr>
  <dimension ref="B2:C20"/>
  <sheetViews>
    <sheetView tabSelected="1" zoomScaleNormal="100" workbookViewId="0">
      <selection activeCell="O15" sqref="O15"/>
    </sheetView>
  </sheetViews>
  <sheetFormatPr baseColWidth="10" defaultColWidth="8.6640625" defaultRowHeight="15" x14ac:dyDescent="0.2"/>
  <cols>
    <col min="1" max="1" width="4" customWidth="1"/>
    <col min="2" max="2" width="28" customWidth="1"/>
    <col min="3" max="3" width="65" customWidth="1"/>
  </cols>
  <sheetData>
    <row r="2" spans="2:3" ht="19.5" customHeight="1" x14ac:dyDescent="0.2">
      <c r="B2" s="9" t="s">
        <v>0</v>
      </c>
      <c r="C2" s="9"/>
    </row>
    <row r="3" spans="2:3" ht="15" customHeight="1" x14ac:dyDescent="0.2">
      <c r="B3" s="8" t="s">
        <v>1</v>
      </c>
      <c r="C3" s="8"/>
    </row>
    <row r="5" spans="2:3" ht="15" customHeight="1" x14ac:dyDescent="0.2">
      <c r="B5" s="7" t="s">
        <v>2</v>
      </c>
      <c r="C5" s="7"/>
    </row>
    <row r="7" spans="2:3" ht="43" x14ac:dyDescent="0.2">
      <c r="B7" s="11" t="s">
        <v>3</v>
      </c>
      <c r="C7" s="12" t="s">
        <v>4</v>
      </c>
    </row>
    <row r="8" spans="2:3" ht="34.5" customHeight="1" x14ac:dyDescent="0.2">
      <c r="B8" s="11" t="s">
        <v>5</v>
      </c>
      <c r="C8" s="12" t="s">
        <v>6</v>
      </c>
    </row>
    <row r="9" spans="2:3" ht="34.5" customHeight="1" x14ac:dyDescent="0.2">
      <c r="B9" s="11" t="s">
        <v>7</v>
      </c>
      <c r="C9" s="12" t="s">
        <v>8</v>
      </c>
    </row>
    <row r="10" spans="2:3" ht="43" x14ac:dyDescent="0.2">
      <c r="B10" s="11" t="s">
        <v>9</v>
      </c>
      <c r="C10" s="12" t="s">
        <v>10</v>
      </c>
    </row>
    <row r="11" spans="2:3" ht="34.5" customHeight="1" x14ac:dyDescent="0.2">
      <c r="B11" s="11" t="s">
        <v>11</v>
      </c>
      <c r="C11" s="12" t="s">
        <v>12</v>
      </c>
    </row>
    <row r="12" spans="2:3" ht="34.5" customHeight="1" x14ac:dyDescent="0.2">
      <c r="B12" s="11" t="s">
        <v>13</v>
      </c>
      <c r="C12" s="12" t="s">
        <v>14</v>
      </c>
    </row>
    <row r="13" spans="2:3" ht="15" customHeight="1" x14ac:dyDescent="0.2">
      <c r="B13" s="11"/>
      <c r="C13" s="12"/>
    </row>
    <row r="14" spans="2:3" ht="34.5" customHeight="1" x14ac:dyDescent="0.2">
      <c r="B14" s="11" t="s">
        <v>15</v>
      </c>
      <c r="C14" s="12" t="s">
        <v>16</v>
      </c>
    </row>
    <row r="15" spans="2:3" ht="15" customHeight="1" x14ac:dyDescent="0.2">
      <c r="B15" s="11"/>
      <c r="C15" s="12"/>
    </row>
    <row r="16" spans="2:3" ht="34.5" customHeight="1" x14ac:dyDescent="0.2">
      <c r="B16" s="11" t="s">
        <v>17</v>
      </c>
      <c r="C16" s="12" t="s">
        <v>18</v>
      </c>
    </row>
    <row r="20" spans="2:3" ht="15" customHeight="1" x14ac:dyDescent="0.2">
      <c r="B20" s="6" t="s">
        <v>19</v>
      </c>
      <c r="C20" s="6"/>
    </row>
  </sheetData>
  <mergeCells count="4">
    <mergeCell ref="B2:C2"/>
    <mergeCell ref="B3:C3"/>
    <mergeCell ref="B5:C5"/>
    <mergeCell ref="B20:C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66AAB"/>
  </sheetPr>
  <dimension ref="B1:H29"/>
  <sheetViews>
    <sheetView zoomScaleNormal="100" workbookViewId="0"/>
  </sheetViews>
  <sheetFormatPr baseColWidth="10" defaultColWidth="8.6640625" defaultRowHeight="15" x14ac:dyDescent="0.2"/>
  <cols>
    <col min="1" max="1" width="3" customWidth="1"/>
    <col min="2" max="2" width="22" customWidth="1"/>
    <col min="3" max="3" width="35.1640625" customWidth="1"/>
    <col min="4" max="4" width="7.6640625" customWidth="1"/>
    <col min="5" max="5" width="19.83203125" customWidth="1"/>
    <col min="6" max="6" width="28" customWidth="1"/>
    <col min="7" max="7" width="30" customWidth="1"/>
    <col min="8" max="8" width="13.6640625" customWidth="1"/>
  </cols>
  <sheetData>
    <row r="1" spans="2:7" ht="17.25" customHeight="1" x14ac:dyDescent="0.2">
      <c r="B1" s="5" t="s">
        <v>0</v>
      </c>
      <c r="C1" s="5"/>
      <c r="D1" s="5"/>
      <c r="E1" s="5"/>
      <c r="F1" s="5"/>
      <c r="G1" s="5"/>
    </row>
    <row r="2" spans="2:7" ht="15" customHeight="1" x14ac:dyDescent="0.2">
      <c r="B2" s="4" t="s">
        <v>20</v>
      </c>
      <c r="C2" s="4"/>
      <c r="D2" s="4"/>
      <c r="E2" s="4"/>
      <c r="F2" s="4"/>
      <c r="G2" s="4"/>
    </row>
    <row r="4" spans="2:7" ht="15" customHeight="1" x14ac:dyDescent="0.2">
      <c r="B4" s="7" t="s">
        <v>21</v>
      </c>
      <c r="C4" s="7"/>
      <c r="F4" s="7" t="s">
        <v>22</v>
      </c>
      <c r="G4" s="7"/>
    </row>
    <row r="5" spans="2:7" ht="15" customHeight="1" x14ac:dyDescent="0.2">
      <c r="B5" s="11" t="s">
        <v>23</v>
      </c>
      <c r="C5" s="13" t="s">
        <v>24</v>
      </c>
      <c r="F5" s="11" t="s">
        <v>25</v>
      </c>
      <c r="G5" s="14">
        <f>IF(AND(ISNUMBER(C15),ISNUMBER(C16)),C16-C15,"Enter dates")</f>
        <v>67</v>
      </c>
    </row>
    <row r="6" spans="2:7" ht="15" customHeight="1" x14ac:dyDescent="0.2">
      <c r="B6" s="11" t="s">
        <v>26</v>
      </c>
      <c r="C6" s="13" t="s">
        <v>27</v>
      </c>
      <c r="F6" s="11" t="s">
        <v>28</v>
      </c>
      <c r="G6" s="14" t="str">
        <f>IF(ISNUMBER(F5),ROUND(F5*C17/7,0),"—")</f>
        <v>—</v>
      </c>
    </row>
    <row r="7" spans="2:7" ht="15" customHeight="1" x14ac:dyDescent="0.2">
      <c r="B7" s="11" t="s">
        <v>29</v>
      </c>
      <c r="C7" s="13" t="s">
        <v>30</v>
      </c>
      <c r="F7" s="11" t="s">
        <v>31</v>
      </c>
      <c r="G7" s="14" t="str">
        <f>IF(AND(ISNUMBER(C10),ISNUMBER(F6)),ROUND(C10/F6,1),"—")</f>
        <v>—</v>
      </c>
    </row>
    <row r="8" spans="2:7" ht="15" customHeight="1" x14ac:dyDescent="0.2">
      <c r="B8" s="11" t="s">
        <v>32</v>
      </c>
      <c r="C8" s="13" t="s">
        <v>33</v>
      </c>
      <c r="F8" s="11" t="s">
        <v>34</v>
      </c>
      <c r="G8" s="14" t="str">
        <f>IF(AND(ISNUMBER(F7),ISNUMBER(C13)),ROUND(F7/C13,1),"—")</f>
        <v>—</v>
      </c>
    </row>
    <row r="9" spans="2:7" ht="15" customHeight="1" x14ac:dyDescent="0.2">
      <c r="B9" s="11" t="s">
        <v>35</v>
      </c>
      <c r="C9" s="13" t="s">
        <v>36</v>
      </c>
      <c r="F9" s="11" t="s">
        <v>37</v>
      </c>
      <c r="G9" s="14" t="str">
        <f>IF(ISNUMBER(F7),ROUND(C10/F7*0.6,0),"—")</f>
        <v>—</v>
      </c>
    </row>
    <row r="10" spans="2:7" ht="15" customHeight="1" x14ac:dyDescent="0.2">
      <c r="B10" s="11" t="s">
        <v>38</v>
      </c>
      <c r="C10" s="13">
        <v>100</v>
      </c>
      <c r="F10" s="11" t="s">
        <v>39</v>
      </c>
      <c r="G10" s="14" t="str">
        <f>IF(ISNUMBER(F5),ROUND(F5/7,1),"—")</f>
        <v>—</v>
      </c>
    </row>
    <row r="11" spans="2:7" ht="15" customHeight="1" x14ac:dyDescent="0.2">
      <c r="B11" s="11" t="s">
        <v>40</v>
      </c>
      <c r="C11" s="13">
        <v>15</v>
      </c>
      <c r="F11" s="11" t="s">
        <v>41</v>
      </c>
      <c r="G11" s="14">
        <f>IF(ISNUMBER(C10),IF(C10&lt;=50,ROUND(C10/10*1.5,1),IF(C10&lt;=200,ROUND(C10/10*1.2,1),ROUND(C10/10*1,1))),"—")</f>
        <v>12</v>
      </c>
    </row>
    <row r="12" spans="2:7" ht="15" customHeight="1" x14ac:dyDescent="0.2">
      <c r="B12" s="11" t="s">
        <v>42</v>
      </c>
      <c r="C12" s="13" t="s">
        <v>43</v>
      </c>
      <c r="F12" s="11" t="s">
        <v>44</v>
      </c>
      <c r="G12" s="14" t="str">
        <f>IF(ISNUMBER(F11),ROUND(F11*0.6,1),"—")</f>
        <v>—</v>
      </c>
    </row>
    <row r="13" spans="2:7" ht="15" customHeight="1" x14ac:dyDescent="0.2">
      <c r="B13" s="11" t="s">
        <v>45</v>
      </c>
      <c r="C13" s="13">
        <v>4</v>
      </c>
      <c r="F13" s="11" t="s">
        <v>46</v>
      </c>
      <c r="G13" s="14" t="str">
        <f>IF(AND(ISNUMBER(F11),ISNUMBER(F12),F11&gt;0),TEXT(1-F12/F11,"0%"),"—")</f>
        <v>—</v>
      </c>
    </row>
    <row r="14" spans="2:7" ht="15" customHeight="1" x14ac:dyDescent="0.2">
      <c r="B14" s="11" t="s">
        <v>47</v>
      </c>
      <c r="C14" s="13" t="s">
        <v>48</v>
      </c>
      <c r="F14" s="11" t="s">
        <v>49</v>
      </c>
      <c r="G14" s="14">
        <f>IF(AND(ISNUMBER(C10),ISNUMBER(C11),ISNUMBER(G5)),ROUND(C10*C11*0.12*24*G5*0.4,0),"—")</f>
        <v>115776</v>
      </c>
    </row>
    <row r="15" spans="2:7" ht="15" customHeight="1" x14ac:dyDescent="0.2">
      <c r="B15" s="11" t="s">
        <v>50</v>
      </c>
      <c r="C15" s="15">
        <v>46126</v>
      </c>
      <c r="F15" s="11" t="s">
        <v>51</v>
      </c>
      <c r="G15" s="14" t="str">
        <f>IF(AND(ISNUMBER(F8),F8&gt;=3.5),"★★★★★ Elite",IF(AND(ISNUMBER(F8),F8&gt;=2),"★★★★ Excellent",IF(AND(ISNUMBER(F8),F8&gt;=1.5),"★★★ Good",IF(AND(ISNUMBER(F8),F8&gt;=1),"★★ Average",IF(ISNUMBER(F8),"★ Below Avg","—")))))</f>
        <v>—</v>
      </c>
    </row>
    <row r="16" spans="2:7" ht="15" customHeight="1" x14ac:dyDescent="0.2">
      <c r="B16" s="11" t="s">
        <v>52</v>
      </c>
      <c r="C16" s="15">
        <v>46193</v>
      </c>
    </row>
    <row r="19" spans="2:8" ht="15" customHeight="1" x14ac:dyDescent="0.2">
      <c r="B19" s="7" t="s">
        <v>53</v>
      </c>
      <c r="C19" s="7"/>
      <c r="D19" s="7"/>
      <c r="E19" s="7"/>
      <c r="F19" s="7"/>
      <c r="G19" s="7"/>
      <c r="H19" s="7"/>
    </row>
    <row r="20" spans="2:8" ht="45.75" customHeight="1" x14ac:dyDescent="0.2">
      <c r="B20" s="16" t="s">
        <v>54</v>
      </c>
      <c r="C20" s="16" t="s">
        <v>55</v>
      </c>
      <c r="D20" s="16" t="s">
        <v>56</v>
      </c>
      <c r="E20" s="16" t="s">
        <v>57</v>
      </c>
      <c r="F20" s="16" t="s">
        <v>58</v>
      </c>
      <c r="G20" s="16" t="s">
        <v>59</v>
      </c>
      <c r="H20" s="16" t="s">
        <v>60</v>
      </c>
    </row>
    <row r="21" spans="2:8" ht="34.5" customHeight="1" x14ac:dyDescent="0.2">
      <c r="B21" s="17" t="s">
        <v>61</v>
      </c>
      <c r="C21" s="17" t="s">
        <v>62</v>
      </c>
      <c r="D21" s="17" t="s">
        <v>63</v>
      </c>
      <c r="E21" s="17"/>
      <c r="F21" s="17"/>
      <c r="G21" s="17" t="s">
        <v>64</v>
      </c>
      <c r="H21" s="17" t="s">
        <v>65</v>
      </c>
    </row>
    <row r="22" spans="2:8" ht="34.5" customHeight="1" x14ac:dyDescent="0.2">
      <c r="B22" s="18" t="s">
        <v>66</v>
      </c>
      <c r="C22" s="18" t="s">
        <v>67</v>
      </c>
      <c r="D22" s="18" t="s">
        <v>63</v>
      </c>
      <c r="E22" s="18"/>
      <c r="F22" s="18"/>
      <c r="G22" s="18" t="s">
        <v>64</v>
      </c>
      <c r="H22" s="18" t="s">
        <v>65</v>
      </c>
    </row>
    <row r="23" spans="2:8" ht="34.5" customHeight="1" x14ac:dyDescent="0.2">
      <c r="B23" s="17" t="s">
        <v>68</v>
      </c>
      <c r="C23" s="17" t="s">
        <v>69</v>
      </c>
      <c r="D23" s="17" t="s">
        <v>70</v>
      </c>
      <c r="E23" s="17"/>
      <c r="F23" s="17"/>
      <c r="G23" s="17" t="s">
        <v>64</v>
      </c>
      <c r="H23" s="17" t="s">
        <v>65</v>
      </c>
    </row>
    <row r="24" spans="2:8" ht="34.5" customHeight="1" x14ac:dyDescent="0.2">
      <c r="B24" s="18" t="s">
        <v>71</v>
      </c>
      <c r="C24" s="18" t="s">
        <v>72</v>
      </c>
      <c r="D24" s="18" t="s">
        <v>73</v>
      </c>
      <c r="E24" s="18"/>
      <c r="F24" s="18"/>
      <c r="G24" s="18" t="s">
        <v>64</v>
      </c>
      <c r="H24" s="18" t="s">
        <v>65</v>
      </c>
    </row>
    <row r="25" spans="2:8" ht="34.5" customHeight="1" x14ac:dyDescent="0.2">
      <c r="B25" s="17" t="s">
        <v>74</v>
      </c>
      <c r="C25" s="17" t="s">
        <v>75</v>
      </c>
      <c r="D25" s="17" t="s">
        <v>63</v>
      </c>
      <c r="E25" s="17"/>
      <c r="F25" s="17"/>
      <c r="G25" s="17" t="s">
        <v>64</v>
      </c>
      <c r="H25" s="17" t="s">
        <v>65</v>
      </c>
    </row>
    <row r="27" spans="2:8" ht="15" customHeight="1" x14ac:dyDescent="0.2">
      <c r="B27" s="11" t="s">
        <v>76</v>
      </c>
      <c r="C27" s="10" t="str">
        <f>TEXT((COUNTIF(G21:G25,"Complete")+COUNTIF(G21:G25,"In Progress")*0.5)/5,"0%")</f>
        <v>0%</v>
      </c>
    </row>
    <row r="29" spans="2:8" ht="15" customHeight="1" x14ac:dyDescent="0.2">
      <c r="B29" s="6" t="s">
        <v>19</v>
      </c>
      <c r="C29" s="6"/>
      <c r="D29" s="6"/>
      <c r="E29" s="6"/>
      <c r="F29" s="6"/>
      <c r="G29" s="6"/>
      <c r="H29" s="6"/>
    </row>
  </sheetData>
  <mergeCells count="6">
    <mergeCell ref="B29:H29"/>
    <mergeCell ref="B1:G1"/>
    <mergeCell ref="B2:G2"/>
    <mergeCell ref="B4:C4"/>
    <mergeCell ref="F4:G4"/>
    <mergeCell ref="B19:H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66AAB"/>
  </sheetPr>
  <dimension ref="A1:U52"/>
  <sheetViews>
    <sheetView zoomScaleNormal="100" workbookViewId="0">
      <selection sqref="A1:U1"/>
    </sheetView>
  </sheetViews>
  <sheetFormatPr baseColWidth="10" defaultColWidth="8.6640625" defaultRowHeight="15" x14ac:dyDescent="0.2"/>
  <cols>
    <col min="1" max="1" width="4" customWidth="1"/>
    <col min="2" max="2" width="45" customWidth="1"/>
    <col min="3" max="3" width="6" customWidth="1"/>
    <col min="4" max="4" width="14" customWidth="1"/>
    <col min="5" max="5" width="8" customWidth="1"/>
    <col min="6" max="7" width="6" customWidth="1"/>
    <col min="8" max="8" width="10" customWidth="1"/>
    <col min="9" max="9" width="11" customWidth="1"/>
    <col min="10" max="21" width="5" customWidth="1"/>
  </cols>
  <sheetData>
    <row r="1" spans="1:21" ht="17.25" customHeight="1" x14ac:dyDescent="0.2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3" spans="1:21" ht="23.25" customHeight="1" x14ac:dyDescent="0.2">
      <c r="A3" s="16" t="s">
        <v>78</v>
      </c>
      <c r="B3" s="16" t="s">
        <v>79</v>
      </c>
      <c r="C3" s="16" t="s">
        <v>54</v>
      </c>
      <c r="D3" s="16" t="s">
        <v>80</v>
      </c>
      <c r="E3" s="16" t="s">
        <v>81</v>
      </c>
      <c r="F3" s="16" t="s">
        <v>82</v>
      </c>
      <c r="G3" s="16" t="s">
        <v>83</v>
      </c>
      <c r="H3" s="16" t="s">
        <v>84</v>
      </c>
      <c r="I3" s="16" t="s">
        <v>59</v>
      </c>
      <c r="J3" s="16" t="s">
        <v>85</v>
      </c>
      <c r="K3" s="16" t="s">
        <v>86</v>
      </c>
      <c r="L3" s="16" t="s">
        <v>87</v>
      </c>
      <c r="M3" s="16" t="s">
        <v>88</v>
      </c>
      <c r="N3" s="16" t="s">
        <v>89</v>
      </c>
      <c r="O3" s="16" t="s">
        <v>90</v>
      </c>
      <c r="P3" s="16" t="s">
        <v>91</v>
      </c>
      <c r="Q3" s="16" t="s">
        <v>92</v>
      </c>
      <c r="R3" s="16" t="s">
        <v>93</v>
      </c>
      <c r="S3" s="16" t="s">
        <v>94</v>
      </c>
      <c r="T3" s="16" t="s">
        <v>95</v>
      </c>
      <c r="U3" s="16" t="s">
        <v>96</v>
      </c>
    </row>
    <row r="4" spans="1:21" ht="15" customHeight="1" x14ac:dyDescent="0.2">
      <c r="A4" s="17">
        <v>1</v>
      </c>
      <c r="B4" s="17" t="s">
        <v>97</v>
      </c>
      <c r="C4" s="17" t="s">
        <v>98</v>
      </c>
      <c r="D4" s="17" t="s">
        <v>99</v>
      </c>
      <c r="E4" s="17">
        <v>1</v>
      </c>
      <c r="F4" s="17">
        <v>1</v>
      </c>
      <c r="G4" s="17">
        <v>1</v>
      </c>
      <c r="H4" s="17" t="s">
        <v>100</v>
      </c>
      <c r="I4" s="17" t="s">
        <v>64</v>
      </c>
      <c r="J4" s="19" t="s">
        <v>101</v>
      </c>
    </row>
    <row r="5" spans="1:21" ht="15" customHeight="1" x14ac:dyDescent="0.2">
      <c r="A5" s="18">
        <v>2</v>
      </c>
      <c r="B5" s="18" t="s">
        <v>102</v>
      </c>
      <c r="C5" s="18" t="s">
        <v>98</v>
      </c>
      <c r="D5" s="18" t="s">
        <v>103</v>
      </c>
      <c r="E5" s="18">
        <v>2</v>
      </c>
      <c r="F5" s="18">
        <v>1</v>
      </c>
      <c r="G5" s="18">
        <v>1</v>
      </c>
      <c r="H5" s="18" t="s">
        <v>104</v>
      </c>
      <c r="I5" s="18" t="s">
        <v>64</v>
      </c>
      <c r="J5" s="19" t="s">
        <v>101</v>
      </c>
    </row>
    <row r="6" spans="1:21" ht="15" customHeight="1" x14ac:dyDescent="0.2">
      <c r="A6" s="17">
        <v>3</v>
      </c>
      <c r="B6" s="17" t="s">
        <v>105</v>
      </c>
      <c r="C6" s="17" t="s">
        <v>98</v>
      </c>
      <c r="D6" s="17" t="s">
        <v>106</v>
      </c>
      <c r="E6" s="17">
        <v>2</v>
      </c>
      <c r="F6" s="17">
        <v>1</v>
      </c>
      <c r="G6" s="17">
        <v>1</v>
      </c>
      <c r="H6" s="17" t="s">
        <v>104</v>
      </c>
      <c r="I6" s="17" t="s">
        <v>64</v>
      </c>
      <c r="J6" s="19" t="s">
        <v>101</v>
      </c>
    </row>
    <row r="7" spans="1:21" ht="23.25" customHeight="1" x14ac:dyDescent="0.2">
      <c r="A7" s="18">
        <v>4</v>
      </c>
      <c r="B7" s="18" t="s">
        <v>107</v>
      </c>
      <c r="C7" s="18" t="s">
        <v>98</v>
      </c>
      <c r="D7" s="18" t="s">
        <v>108</v>
      </c>
      <c r="E7" s="18">
        <v>1</v>
      </c>
      <c r="F7" s="18">
        <v>1</v>
      </c>
      <c r="G7" s="18">
        <v>1</v>
      </c>
      <c r="H7" s="18" t="s">
        <v>104</v>
      </c>
      <c r="I7" s="18" t="s">
        <v>64</v>
      </c>
      <c r="J7" s="19" t="s">
        <v>101</v>
      </c>
    </row>
    <row r="8" spans="1:21" ht="15" customHeight="1" x14ac:dyDescent="0.2">
      <c r="A8" s="17">
        <v>5</v>
      </c>
      <c r="B8" s="17" t="s">
        <v>109</v>
      </c>
      <c r="C8" s="17" t="s">
        <v>98</v>
      </c>
      <c r="D8" s="17" t="s">
        <v>110</v>
      </c>
      <c r="E8" s="17">
        <v>2</v>
      </c>
      <c r="F8" s="17">
        <v>1</v>
      </c>
      <c r="G8" s="17">
        <v>2</v>
      </c>
      <c r="H8" s="17" t="s">
        <v>104</v>
      </c>
      <c r="I8" s="17" t="s">
        <v>64</v>
      </c>
      <c r="J8" s="19" t="s">
        <v>101</v>
      </c>
      <c r="K8" s="19" t="s">
        <v>101</v>
      </c>
    </row>
    <row r="9" spans="1:21" ht="15" customHeight="1" x14ac:dyDescent="0.2">
      <c r="A9" s="18">
        <v>6</v>
      </c>
      <c r="B9" s="18" t="s">
        <v>111</v>
      </c>
      <c r="C9" s="18" t="s">
        <v>98</v>
      </c>
      <c r="D9" s="18" t="s">
        <v>99</v>
      </c>
      <c r="E9" s="18">
        <v>1</v>
      </c>
      <c r="F9" s="18">
        <v>1</v>
      </c>
      <c r="G9" s="18">
        <v>1</v>
      </c>
      <c r="H9" s="18" t="s">
        <v>104</v>
      </c>
      <c r="I9" s="18" t="s">
        <v>64</v>
      </c>
      <c r="J9" s="19" t="s">
        <v>101</v>
      </c>
    </row>
    <row r="10" spans="1:21" ht="15" customHeight="1" x14ac:dyDescent="0.2">
      <c r="A10" s="17">
        <v>7</v>
      </c>
      <c r="B10" s="17" t="s">
        <v>112</v>
      </c>
      <c r="C10" s="17" t="s">
        <v>98</v>
      </c>
      <c r="D10" s="17" t="s">
        <v>106</v>
      </c>
      <c r="E10" s="17">
        <v>2</v>
      </c>
      <c r="F10" s="17">
        <v>1</v>
      </c>
      <c r="G10" s="17">
        <v>2</v>
      </c>
      <c r="H10" s="17" t="s">
        <v>113</v>
      </c>
      <c r="I10" s="17" t="s">
        <v>64</v>
      </c>
      <c r="J10" s="19" t="s">
        <v>101</v>
      </c>
      <c r="K10" s="19" t="s">
        <v>101</v>
      </c>
    </row>
    <row r="11" spans="1:21" ht="15" customHeight="1" x14ac:dyDescent="0.2">
      <c r="A11" s="18">
        <v>8</v>
      </c>
      <c r="B11" s="18" t="s">
        <v>114</v>
      </c>
      <c r="C11" s="18" t="s">
        <v>98</v>
      </c>
      <c r="D11" s="18" t="s">
        <v>99</v>
      </c>
      <c r="E11" s="18">
        <v>3</v>
      </c>
      <c r="F11" s="18">
        <v>2</v>
      </c>
      <c r="G11" s="18">
        <v>2</v>
      </c>
      <c r="H11" s="18" t="s">
        <v>115</v>
      </c>
      <c r="I11" s="18" t="s">
        <v>64</v>
      </c>
      <c r="K11" s="19" t="s">
        <v>101</v>
      </c>
    </row>
    <row r="12" spans="1:21" ht="15" customHeight="1" x14ac:dyDescent="0.2">
      <c r="A12" s="17">
        <v>9</v>
      </c>
      <c r="B12" s="17" t="s">
        <v>116</v>
      </c>
      <c r="C12" s="17" t="s">
        <v>117</v>
      </c>
      <c r="D12" s="17" t="s">
        <v>118</v>
      </c>
      <c r="E12" s="17">
        <v>2</v>
      </c>
      <c r="F12" s="17">
        <v>2</v>
      </c>
      <c r="G12" s="17">
        <v>3</v>
      </c>
      <c r="H12" s="17" t="s">
        <v>119</v>
      </c>
      <c r="I12" s="17" t="s">
        <v>64</v>
      </c>
      <c r="K12" s="20" t="s">
        <v>101</v>
      </c>
      <c r="L12" s="20" t="s">
        <v>101</v>
      </c>
    </row>
    <row r="13" spans="1:21" ht="15" customHeight="1" x14ac:dyDescent="0.2">
      <c r="A13" s="18">
        <v>10</v>
      </c>
      <c r="B13" s="18" t="s">
        <v>120</v>
      </c>
      <c r="C13" s="18" t="s">
        <v>117</v>
      </c>
      <c r="D13" s="18" t="s">
        <v>121</v>
      </c>
      <c r="E13" s="18">
        <v>1</v>
      </c>
      <c r="F13" s="18">
        <v>3</v>
      </c>
      <c r="G13" s="18">
        <v>3</v>
      </c>
      <c r="H13" s="18" t="s">
        <v>122</v>
      </c>
      <c r="I13" s="18" t="s">
        <v>64</v>
      </c>
      <c r="L13" s="20" t="s">
        <v>101</v>
      </c>
    </row>
    <row r="14" spans="1:21" ht="15" customHeight="1" x14ac:dyDescent="0.2">
      <c r="A14" s="17">
        <v>11</v>
      </c>
      <c r="B14" s="17" t="s">
        <v>123</v>
      </c>
      <c r="C14" s="17" t="s">
        <v>117</v>
      </c>
      <c r="D14" s="17" t="s">
        <v>118</v>
      </c>
      <c r="E14" s="17">
        <v>2</v>
      </c>
      <c r="F14" s="17">
        <v>3</v>
      </c>
      <c r="G14" s="17">
        <v>3</v>
      </c>
      <c r="H14" s="17" t="s">
        <v>122</v>
      </c>
      <c r="I14" s="17" t="s">
        <v>64</v>
      </c>
      <c r="L14" s="20" t="s">
        <v>101</v>
      </c>
    </row>
    <row r="15" spans="1:21" ht="15" customHeight="1" x14ac:dyDescent="0.2">
      <c r="A15" s="18">
        <v>12</v>
      </c>
      <c r="B15" s="18" t="s">
        <v>124</v>
      </c>
      <c r="C15" s="18" t="s">
        <v>117</v>
      </c>
      <c r="D15" s="18" t="s">
        <v>125</v>
      </c>
      <c r="E15" s="18">
        <v>3</v>
      </c>
      <c r="F15" s="18">
        <v>3</v>
      </c>
      <c r="G15" s="18">
        <v>4</v>
      </c>
      <c r="H15" s="18" t="s">
        <v>126</v>
      </c>
      <c r="I15" s="18" t="s">
        <v>64</v>
      </c>
      <c r="L15" s="20" t="s">
        <v>101</v>
      </c>
      <c r="M15" s="20" t="s">
        <v>101</v>
      </c>
    </row>
    <row r="16" spans="1:21" ht="15" customHeight="1" x14ac:dyDescent="0.2">
      <c r="A16" s="17">
        <v>13</v>
      </c>
      <c r="B16" s="17" t="s">
        <v>127</v>
      </c>
      <c r="C16" s="17" t="s">
        <v>117</v>
      </c>
      <c r="D16" s="17" t="s">
        <v>125</v>
      </c>
      <c r="E16" s="17">
        <v>2</v>
      </c>
      <c r="F16" s="17">
        <v>3</v>
      </c>
      <c r="G16" s="17">
        <v>4</v>
      </c>
      <c r="H16" s="17" t="s">
        <v>128</v>
      </c>
      <c r="I16" s="17" t="s">
        <v>64</v>
      </c>
      <c r="L16" s="20" t="s">
        <v>101</v>
      </c>
      <c r="M16" s="20" t="s">
        <v>101</v>
      </c>
    </row>
    <row r="17" spans="1:18" ht="15" customHeight="1" x14ac:dyDescent="0.2">
      <c r="A17" s="18">
        <v>14</v>
      </c>
      <c r="B17" s="18" t="s">
        <v>129</v>
      </c>
      <c r="C17" s="18" t="s">
        <v>117</v>
      </c>
      <c r="D17" s="18" t="s">
        <v>110</v>
      </c>
      <c r="E17" s="18">
        <v>2</v>
      </c>
      <c r="F17" s="18">
        <v>3</v>
      </c>
      <c r="G17" s="18">
        <v>4</v>
      </c>
      <c r="H17" s="18" t="s">
        <v>119</v>
      </c>
      <c r="I17" s="18" t="s">
        <v>64</v>
      </c>
      <c r="L17" s="20" t="s">
        <v>101</v>
      </c>
      <c r="M17" s="20" t="s">
        <v>101</v>
      </c>
    </row>
    <row r="18" spans="1:18" ht="15" customHeight="1" x14ac:dyDescent="0.2">
      <c r="A18" s="17">
        <v>15</v>
      </c>
      <c r="B18" s="17" t="s">
        <v>130</v>
      </c>
      <c r="C18" s="17" t="s">
        <v>117</v>
      </c>
      <c r="D18" s="17" t="s">
        <v>125</v>
      </c>
      <c r="E18" s="17">
        <v>1</v>
      </c>
      <c r="F18" s="17">
        <v>3</v>
      </c>
      <c r="G18" s="17">
        <v>3</v>
      </c>
      <c r="H18" s="17" t="s">
        <v>122</v>
      </c>
      <c r="I18" s="17" t="s">
        <v>64</v>
      </c>
      <c r="L18" s="20" t="s">
        <v>101</v>
      </c>
    </row>
    <row r="19" spans="1:18" ht="15" customHeight="1" x14ac:dyDescent="0.2">
      <c r="A19" s="18">
        <v>16</v>
      </c>
      <c r="B19" s="18" t="s">
        <v>131</v>
      </c>
      <c r="C19" s="18" t="s">
        <v>117</v>
      </c>
      <c r="D19" s="18" t="s">
        <v>132</v>
      </c>
      <c r="E19" s="18">
        <v>1</v>
      </c>
      <c r="F19" s="18">
        <v>3</v>
      </c>
      <c r="G19" s="18">
        <v>3</v>
      </c>
      <c r="H19" s="18" t="s">
        <v>122</v>
      </c>
      <c r="I19" s="18" t="s">
        <v>64</v>
      </c>
      <c r="L19" s="20" t="s">
        <v>101</v>
      </c>
    </row>
    <row r="20" spans="1:18" ht="15" customHeight="1" x14ac:dyDescent="0.2">
      <c r="A20" s="17">
        <v>17</v>
      </c>
      <c r="B20" s="17" t="s">
        <v>133</v>
      </c>
      <c r="C20" s="17" t="s">
        <v>134</v>
      </c>
      <c r="D20" s="17" t="s">
        <v>135</v>
      </c>
      <c r="E20" s="17">
        <v>5</v>
      </c>
      <c r="F20" s="17">
        <v>4</v>
      </c>
      <c r="G20" s="17">
        <v>5</v>
      </c>
      <c r="H20" s="17" t="s">
        <v>136</v>
      </c>
      <c r="I20" s="17" t="s">
        <v>64</v>
      </c>
      <c r="M20" s="21" t="s">
        <v>101</v>
      </c>
      <c r="N20" s="21" t="s">
        <v>101</v>
      </c>
    </row>
    <row r="21" spans="1:18" ht="15" customHeight="1" x14ac:dyDescent="0.2">
      <c r="A21" s="18">
        <v>18</v>
      </c>
      <c r="B21" s="18" t="s">
        <v>137</v>
      </c>
      <c r="C21" s="18" t="s">
        <v>134</v>
      </c>
      <c r="D21" s="18" t="s">
        <v>110</v>
      </c>
      <c r="E21" s="18">
        <v>5</v>
      </c>
      <c r="F21" s="18">
        <v>4</v>
      </c>
      <c r="G21" s="18">
        <v>5</v>
      </c>
      <c r="H21" s="18" t="s">
        <v>138</v>
      </c>
      <c r="I21" s="18" t="s">
        <v>64</v>
      </c>
      <c r="M21" s="21" t="s">
        <v>101</v>
      </c>
      <c r="N21" s="21" t="s">
        <v>101</v>
      </c>
    </row>
    <row r="22" spans="1:18" ht="15" customHeight="1" x14ac:dyDescent="0.2">
      <c r="A22" s="17">
        <v>19</v>
      </c>
      <c r="B22" s="17" t="s">
        <v>139</v>
      </c>
      <c r="C22" s="17" t="s">
        <v>134</v>
      </c>
      <c r="D22" s="17" t="s">
        <v>103</v>
      </c>
      <c r="E22" s="17">
        <v>4</v>
      </c>
      <c r="F22" s="17">
        <v>4</v>
      </c>
      <c r="G22" s="17">
        <v>6</v>
      </c>
      <c r="H22" s="17" t="s">
        <v>138</v>
      </c>
      <c r="I22" s="17" t="s">
        <v>64</v>
      </c>
      <c r="M22" s="21" t="s">
        <v>101</v>
      </c>
      <c r="N22" s="21" t="s">
        <v>101</v>
      </c>
      <c r="O22" s="21" t="s">
        <v>101</v>
      </c>
    </row>
    <row r="23" spans="1:18" ht="15" customHeight="1" x14ac:dyDescent="0.2">
      <c r="A23" s="18">
        <v>20</v>
      </c>
      <c r="B23" s="18" t="s">
        <v>140</v>
      </c>
      <c r="C23" s="18" t="s">
        <v>134</v>
      </c>
      <c r="D23" s="18" t="s">
        <v>108</v>
      </c>
      <c r="E23" s="18">
        <v>2</v>
      </c>
      <c r="F23" s="18">
        <v>4</v>
      </c>
      <c r="G23" s="18">
        <v>5</v>
      </c>
      <c r="H23" s="18" t="s">
        <v>138</v>
      </c>
      <c r="I23" s="18" t="s">
        <v>64</v>
      </c>
      <c r="M23" s="21" t="s">
        <v>101</v>
      </c>
      <c r="N23" s="21" t="s">
        <v>101</v>
      </c>
    </row>
    <row r="24" spans="1:18" ht="15" customHeight="1" x14ac:dyDescent="0.2">
      <c r="A24" s="17">
        <v>21</v>
      </c>
      <c r="B24" s="17" t="s">
        <v>141</v>
      </c>
      <c r="C24" s="17" t="s">
        <v>134</v>
      </c>
      <c r="D24" s="17" t="s">
        <v>103</v>
      </c>
      <c r="E24" s="17">
        <v>3</v>
      </c>
      <c r="F24" s="17">
        <v>5</v>
      </c>
      <c r="G24" s="17">
        <v>6</v>
      </c>
      <c r="H24" s="17" t="s">
        <v>142</v>
      </c>
      <c r="I24" s="17" t="s">
        <v>64</v>
      </c>
      <c r="N24" s="21" t="s">
        <v>101</v>
      </c>
      <c r="O24" s="21" t="s">
        <v>101</v>
      </c>
    </row>
    <row r="25" spans="1:18" ht="15" customHeight="1" x14ac:dyDescent="0.2">
      <c r="A25" s="18">
        <v>22</v>
      </c>
      <c r="B25" s="18" t="s">
        <v>143</v>
      </c>
      <c r="C25" s="18" t="s">
        <v>134</v>
      </c>
      <c r="D25" s="18" t="s">
        <v>121</v>
      </c>
      <c r="E25" s="18">
        <v>5</v>
      </c>
      <c r="F25" s="18">
        <v>4</v>
      </c>
      <c r="G25" s="18">
        <v>6</v>
      </c>
      <c r="H25" s="18" t="s">
        <v>138</v>
      </c>
      <c r="I25" s="18" t="s">
        <v>64</v>
      </c>
      <c r="M25" s="21" t="s">
        <v>101</v>
      </c>
      <c r="N25" s="21" t="s">
        <v>101</v>
      </c>
      <c r="O25" s="21" t="s">
        <v>101</v>
      </c>
    </row>
    <row r="26" spans="1:18" ht="15" customHeight="1" x14ac:dyDescent="0.2">
      <c r="A26" s="17">
        <v>23</v>
      </c>
      <c r="B26" s="17" t="s">
        <v>144</v>
      </c>
      <c r="C26" s="17" t="s">
        <v>134</v>
      </c>
      <c r="D26" s="17" t="s">
        <v>135</v>
      </c>
      <c r="E26" s="17">
        <v>5</v>
      </c>
      <c r="F26" s="17">
        <v>5</v>
      </c>
      <c r="G26" s="17">
        <v>7</v>
      </c>
      <c r="H26" s="17" t="s">
        <v>145</v>
      </c>
      <c r="I26" s="17" t="s">
        <v>64</v>
      </c>
      <c r="N26" s="21" t="s">
        <v>101</v>
      </c>
      <c r="O26" s="21" t="s">
        <v>101</v>
      </c>
      <c r="P26" s="21" t="s">
        <v>101</v>
      </c>
    </row>
    <row r="27" spans="1:18" ht="15" customHeight="1" x14ac:dyDescent="0.2">
      <c r="A27" s="18">
        <v>24</v>
      </c>
      <c r="B27" s="18" t="s">
        <v>146</v>
      </c>
      <c r="C27" s="18" t="s">
        <v>134</v>
      </c>
      <c r="D27" s="18" t="s">
        <v>110</v>
      </c>
      <c r="E27" s="18">
        <v>3</v>
      </c>
      <c r="F27" s="18">
        <v>5</v>
      </c>
      <c r="G27" s="18">
        <v>6</v>
      </c>
      <c r="H27" s="18" t="s">
        <v>147</v>
      </c>
      <c r="I27" s="18" t="s">
        <v>64</v>
      </c>
      <c r="N27" s="21" t="s">
        <v>101</v>
      </c>
      <c r="O27" s="21" t="s">
        <v>101</v>
      </c>
    </row>
    <row r="28" spans="1:18" ht="15" customHeight="1" x14ac:dyDescent="0.2">
      <c r="A28" s="17">
        <v>25</v>
      </c>
      <c r="B28" s="17" t="s">
        <v>148</v>
      </c>
      <c r="C28" s="17" t="s">
        <v>134</v>
      </c>
      <c r="D28" s="17" t="s">
        <v>121</v>
      </c>
      <c r="E28" s="17">
        <v>4</v>
      </c>
      <c r="F28" s="17">
        <v>5</v>
      </c>
      <c r="G28" s="17">
        <v>7</v>
      </c>
      <c r="H28" s="17" t="s">
        <v>149</v>
      </c>
      <c r="I28" s="17" t="s">
        <v>64</v>
      </c>
      <c r="N28" s="21" t="s">
        <v>101</v>
      </c>
      <c r="O28" s="21" t="s">
        <v>101</v>
      </c>
      <c r="P28" s="21" t="s">
        <v>101</v>
      </c>
    </row>
    <row r="29" spans="1:18" ht="15" customHeight="1" x14ac:dyDescent="0.2">
      <c r="A29" s="18">
        <v>26</v>
      </c>
      <c r="B29" s="18" t="s">
        <v>150</v>
      </c>
      <c r="C29" s="18" t="s">
        <v>151</v>
      </c>
      <c r="D29" s="18" t="s">
        <v>152</v>
      </c>
      <c r="E29" s="18">
        <v>4</v>
      </c>
      <c r="F29" s="18">
        <v>7</v>
      </c>
      <c r="G29" s="18">
        <v>8</v>
      </c>
      <c r="H29" s="18" t="s">
        <v>153</v>
      </c>
      <c r="I29" s="18" t="s">
        <v>64</v>
      </c>
      <c r="P29" s="19" t="s">
        <v>101</v>
      </c>
      <c r="Q29" s="19" t="s">
        <v>101</v>
      </c>
    </row>
    <row r="30" spans="1:18" ht="15" customHeight="1" x14ac:dyDescent="0.2">
      <c r="A30" s="17">
        <v>27</v>
      </c>
      <c r="B30" s="17" t="s">
        <v>154</v>
      </c>
      <c r="C30" s="17" t="s">
        <v>151</v>
      </c>
      <c r="D30" s="17" t="s">
        <v>110</v>
      </c>
      <c r="E30" s="17">
        <v>3</v>
      </c>
      <c r="F30" s="17">
        <v>7</v>
      </c>
      <c r="G30" s="17">
        <v>8</v>
      </c>
      <c r="H30" s="17" t="s">
        <v>153</v>
      </c>
      <c r="I30" s="17" t="s">
        <v>64</v>
      </c>
      <c r="P30" s="19" t="s">
        <v>101</v>
      </c>
      <c r="Q30" s="19" t="s">
        <v>101</v>
      </c>
    </row>
    <row r="31" spans="1:18" ht="15" customHeight="1" x14ac:dyDescent="0.2">
      <c r="A31" s="18">
        <v>28</v>
      </c>
      <c r="B31" s="18" t="s">
        <v>155</v>
      </c>
      <c r="C31" s="18" t="s">
        <v>151</v>
      </c>
      <c r="D31" s="18" t="s">
        <v>156</v>
      </c>
      <c r="E31" s="18">
        <v>3</v>
      </c>
      <c r="F31" s="18">
        <v>7</v>
      </c>
      <c r="G31" s="18">
        <v>8</v>
      </c>
      <c r="H31" s="18" t="s">
        <v>157</v>
      </c>
      <c r="I31" s="18" t="s">
        <v>64</v>
      </c>
      <c r="P31" s="19" t="s">
        <v>101</v>
      </c>
      <c r="Q31" s="19" t="s">
        <v>101</v>
      </c>
    </row>
    <row r="32" spans="1:18" ht="15" customHeight="1" x14ac:dyDescent="0.2">
      <c r="A32" s="17">
        <v>29</v>
      </c>
      <c r="B32" s="17" t="s">
        <v>158</v>
      </c>
      <c r="C32" s="17" t="s">
        <v>151</v>
      </c>
      <c r="D32" s="17" t="s">
        <v>152</v>
      </c>
      <c r="E32" s="17">
        <v>3</v>
      </c>
      <c r="F32" s="17">
        <v>8</v>
      </c>
      <c r="G32" s="17">
        <v>9</v>
      </c>
      <c r="H32" s="17" t="s">
        <v>159</v>
      </c>
      <c r="I32" s="17" t="s">
        <v>64</v>
      </c>
      <c r="Q32" s="19" t="s">
        <v>101</v>
      </c>
      <c r="R32" s="19" t="s">
        <v>101</v>
      </c>
    </row>
    <row r="33" spans="1:21" ht="15" customHeight="1" x14ac:dyDescent="0.2">
      <c r="A33" s="18">
        <v>30</v>
      </c>
      <c r="B33" s="18" t="s">
        <v>160</v>
      </c>
      <c r="C33" s="18" t="s">
        <v>151</v>
      </c>
      <c r="D33" s="18" t="s">
        <v>121</v>
      </c>
      <c r="E33" s="18">
        <v>2</v>
      </c>
      <c r="F33" s="18">
        <v>8</v>
      </c>
      <c r="G33" s="18">
        <v>9</v>
      </c>
      <c r="H33" s="18" t="s">
        <v>161</v>
      </c>
      <c r="I33" s="18" t="s">
        <v>64</v>
      </c>
      <c r="Q33" s="19" t="s">
        <v>101</v>
      </c>
      <c r="R33" s="19" t="s">
        <v>101</v>
      </c>
    </row>
    <row r="34" spans="1:21" ht="15" customHeight="1" x14ac:dyDescent="0.2">
      <c r="A34" s="17">
        <v>31</v>
      </c>
      <c r="B34" s="17" t="s">
        <v>162</v>
      </c>
      <c r="C34" s="17" t="s">
        <v>151</v>
      </c>
      <c r="D34" s="17" t="s">
        <v>156</v>
      </c>
      <c r="E34" s="17">
        <v>2</v>
      </c>
      <c r="F34" s="17">
        <v>9</v>
      </c>
      <c r="G34" s="17">
        <v>9</v>
      </c>
      <c r="H34" s="17" t="s">
        <v>163</v>
      </c>
      <c r="I34" s="17" t="s">
        <v>64</v>
      </c>
      <c r="R34" s="19" t="s">
        <v>101</v>
      </c>
    </row>
    <row r="35" spans="1:21" ht="15" customHeight="1" x14ac:dyDescent="0.2">
      <c r="A35" s="18">
        <v>32</v>
      </c>
      <c r="B35" s="18" t="s">
        <v>164</v>
      </c>
      <c r="C35" s="18" t="s">
        <v>151</v>
      </c>
      <c r="D35" s="18" t="s">
        <v>165</v>
      </c>
      <c r="E35" s="18">
        <v>2</v>
      </c>
      <c r="F35" s="18">
        <v>9</v>
      </c>
      <c r="G35" s="18">
        <v>9</v>
      </c>
      <c r="H35" s="18" t="s">
        <v>166</v>
      </c>
      <c r="I35" s="18" t="s">
        <v>64</v>
      </c>
      <c r="R35" s="19" t="s">
        <v>101</v>
      </c>
    </row>
    <row r="36" spans="1:21" ht="15" customHeight="1" x14ac:dyDescent="0.2">
      <c r="A36" s="17">
        <v>33</v>
      </c>
      <c r="B36" s="17" t="s">
        <v>167</v>
      </c>
      <c r="C36" s="17" t="s">
        <v>151</v>
      </c>
      <c r="D36" s="17" t="s">
        <v>152</v>
      </c>
      <c r="E36" s="17">
        <v>2</v>
      </c>
      <c r="F36" s="17">
        <v>9</v>
      </c>
      <c r="G36" s="17">
        <v>10</v>
      </c>
      <c r="H36" s="17" t="s">
        <v>168</v>
      </c>
      <c r="I36" s="17" t="s">
        <v>64</v>
      </c>
      <c r="R36" s="19" t="s">
        <v>101</v>
      </c>
      <c r="S36" s="19" t="s">
        <v>101</v>
      </c>
    </row>
    <row r="37" spans="1:21" ht="15" customHeight="1" x14ac:dyDescent="0.2">
      <c r="A37" s="18">
        <v>34</v>
      </c>
      <c r="B37" s="18" t="s">
        <v>169</v>
      </c>
      <c r="C37" s="18" t="s">
        <v>170</v>
      </c>
      <c r="D37" s="18" t="s">
        <v>103</v>
      </c>
      <c r="E37" s="18">
        <v>3</v>
      </c>
      <c r="F37" s="18">
        <v>10</v>
      </c>
      <c r="G37" s="18">
        <v>10</v>
      </c>
      <c r="H37" s="18" t="s">
        <v>171</v>
      </c>
      <c r="I37" s="18" t="s">
        <v>64</v>
      </c>
      <c r="S37" s="22" t="s">
        <v>101</v>
      </c>
    </row>
    <row r="38" spans="1:21" ht="15" customHeight="1" x14ac:dyDescent="0.2">
      <c r="A38" s="17">
        <v>35</v>
      </c>
      <c r="B38" s="17" t="s">
        <v>172</v>
      </c>
      <c r="C38" s="17" t="s">
        <v>170</v>
      </c>
      <c r="D38" s="17" t="s">
        <v>106</v>
      </c>
      <c r="E38" s="17">
        <v>2</v>
      </c>
      <c r="F38" s="17">
        <v>10</v>
      </c>
      <c r="G38" s="17">
        <v>10</v>
      </c>
      <c r="H38" s="17" t="s">
        <v>173</v>
      </c>
      <c r="I38" s="17" t="s">
        <v>64</v>
      </c>
      <c r="S38" s="22" t="s">
        <v>101</v>
      </c>
    </row>
    <row r="39" spans="1:21" ht="15" customHeight="1" x14ac:dyDescent="0.2">
      <c r="A39" s="18">
        <v>36</v>
      </c>
      <c r="B39" s="18" t="s">
        <v>174</v>
      </c>
      <c r="C39" s="18" t="s">
        <v>170</v>
      </c>
      <c r="D39" s="18" t="s">
        <v>103</v>
      </c>
      <c r="E39" s="18">
        <v>2</v>
      </c>
      <c r="F39" s="18">
        <v>10</v>
      </c>
      <c r="G39" s="18">
        <v>11</v>
      </c>
      <c r="H39" s="18" t="s">
        <v>173</v>
      </c>
      <c r="I39" s="18" t="s">
        <v>64</v>
      </c>
      <c r="S39" s="22" t="s">
        <v>101</v>
      </c>
      <c r="T39" s="22" t="s">
        <v>101</v>
      </c>
    </row>
    <row r="40" spans="1:21" ht="15" customHeight="1" x14ac:dyDescent="0.2">
      <c r="A40" s="17">
        <v>37</v>
      </c>
      <c r="B40" s="17" t="s">
        <v>175</v>
      </c>
      <c r="C40" s="17" t="s">
        <v>170</v>
      </c>
      <c r="D40" s="17" t="s">
        <v>156</v>
      </c>
      <c r="E40" s="17">
        <v>2</v>
      </c>
      <c r="F40" s="17">
        <v>10</v>
      </c>
      <c r="G40" s="17">
        <v>11</v>
      </c>
      <c r="H40" s="17" t="s">
        <v>171</v>
      </c>
      <c r="I40" s="17" t="s">
        <v>64</v>
      </c>
      <c r="S40" s="22" t="s">
        <v>101</v>
      </c>
      <c r="T40" s="22" t="s">
        <v>101</v>
      </c>
    </row>
    <row r="41" spans="1:21" ht="23.25" customHeight="1" x14ac:dyDescent="0.2">
      <c r="A41" s="18">
        <v>38</v>
      </c>
      <c r="B41" s="18" t="s">
        <v>176</v>
      </c>
      <c r="C41" s="18" t="s">
        <v>170</v>
      </c>
      <c r="D41" s="18" t="s">
        <v>177</v>
      </c>
      <c r="E41" s="18">
        <v>2</v>
      </c>
      <c r="F41" s="18">
        <v>11</v>
      </c>
      <c r="G41" s="18">
        <v>11</v>
      </c>
      <c r="H41" s="18" t="s">
        <v>178</v>
      </c>
      <c r="I41" s="18" t="s">
        <v>64</v>
      </c>
      <c r="T41" s="22" t="s">
        <v>101</v>
      </c>
    </row>
    <row r="42" spans="1:21" ht="15" customHeight="1" x14ac:dyDescent="0.2">
      <c r="A42" s="17">
        <v>39</v>
      </c>
      <c r="B42" s="17" t="s">
        <v>179</v>
      </c>
      <c r="C42" s="17" t="s">
        <v>170</v>
      </c>
      <c r="D42" s="17" t="s">
        <v>180</v>
      </c>
      <c r="E42" s="17">
        <v>2</v>
      </c>
      <c r="F42" s="17">
        <v>11</v>
      </c>
      <c r="G42" s="17">
        <v>11</v>
      </c>
      <c r="H42" s="17" t="s">
        <v>181</v>
      </c>
      <c r="I42" s="17" t="s">
        <v>64</v>
      </c>
      <c r="T42" s="22" t="s">
        <v>101</v>
      </c>
    </row>
    <row r="43" spans="1:21" ht="15" customHeight="1" x14ac:dyDescent="0.2">
      <c r="A43" s="18">
        <v>40</v>
      </c>
      <c r="B43" s="18" t="s">
        <v>182</v>
      </c>
      <c r="C43" s="18" t="s">
        <v>170</v>
      </c>
      <c r="D43" s="18" t="s">
        <v>135</v>
      </c>
      <c r="E43" s="18">
        <v>3</v>
      </c>
      <c r="F43" s="18">
        <v>11</v>
      </c>
      <c r="G43" s="18">
        <v>12</v>
      </c>
      <c r="H43" s="18" t="s">
        <v>183</v>
      </c>
      <c r="I43" s="18" t="s">
        <v>64</v>
      </c>
      <c r="T43" s="22" t="s">
        <v>101</v>
      </c>
      <c r="U43" s="22" t="s">
        <v>101</v>
      </c>
    </row>
    <row r="44" spans="1:21" ht="15" customHeight="1" x14ac:dyDescent="0.2">
      <c r="A44" s="17">
        <v>41</v>
      </c>
      <c r="B44" s="17" t="s">
        <v>184</v>
      </c>
      <c r="C44" s="17" t="s">
        <v>170</v>
      </c>
      <c r="D44" s="17" t="s">
        <v>132</v>
      </c>
      <c r="E44" s="17">
        <v>1</v>
      </c>
      <c r="F44" s="17">
        <v>11</v>
      </c>
      <c r="G44" s="17">
        <v>11</v>
      </c>
      <c r="H44" s="17" t="s">
        <v>185</v>
      </c>
      <c r="I44" s="17" t="s">
        <v>64</v>
      </c>
      <c r="T44" s="22" t="s">
        <v>101</v>
      </c>
    </row>
    <row r="45" spans="1:21" ht="15" customHeight="1" x14ac:dyDescent="0.2">
      <c r="A45" s="18">
        <v>42</v>
      </c>
      <c r="B45" s="18" t="s">
        <v>186</v>
      </c>
      <c r="C45" s="18" t="s">
        <v>170</v>
      </c>
      <c r="D45" s="18" t="s">
        <v>99</v>
      </c>
      <c r="E45" s="18">
        <v>1</v>
      </c>
      <c r="F45" s="18">
        <v>12</v>
      </c>
      <c r="G45" s="18">
        <v>12</v>
      </c>
      <c r="H45" s="18" t="s">
        <v>185</v>
      </c>
      <c r="I45" s="18" t="s">
        <v>64</v>
      </c>
      <c r="U45" s="22" t="s">
        <v>101</v>
      </c>
    </row>
    <row r="46" spans="1:21" ht="15" customHeight="1" x14ac:dyDescent="0.2">
      <c r="A46" s="17">
        <v>43</v>
      </c>
      <c r="B46" s="17" t="s">
        <v>187</v>
      </c>
      <c r="C46" s="17" t="s">
        <v>170</v>
      </c>
      <c r="D46" s="17" t="s">
        <v>99</v>
      </c>
      <c r="E46" s="17">
        <v>1</v>
      </c>
      <c r="F46" s="17">
        <v>12</v>
      </c>
      <c r="G46" s="17">
        <v>12</v>
      </c>
      <c r="H46" s="17" t="s">
        <v>188</v>
      </c>
      <c r="I46" s="17" t="s">
        <v>64</v>
      </c>
      <c r="U46" s="22" t="s">
        <v>101</v>
      </c>
    </row>
    <row r="48" spans="1:21" ht="15" customHeight="1" x14ac:dyDescent="0.2">
      <c r="A48" s="11" t="s">
        <v>189</v>
      </c>
      <c r="E48" s="23">
        <f>SUM(E4:E46)</f>
        <v>104</v>
      </c>
    </row>
    <row r="50" spans="1:21" ht="15" customHeight="1" x14ac:dyDescent="0.2">
      <c r="A50" s="11" t="s">
        <v>190</v>
      </c>
      <c r="B50" s="24" t="s">
        <v>191</v>
      </c>
      <c r="D50" s="25" t="s">
        <v>192</v>
      </c>
      <c r="F50" s="26" t="s">
        <v>193</v>
      </c>
      <c r="H50" s="24" t="s">
        <v>194</v>
      </c>
      <c r="J50" s="27" t="s">
        <v>195</v>
      </c>
    </row>
    <row r="52" spans="1:21" ht="15" customHeight="1" x14ac:dyDescent="0.2">
      <c r="A52" s="6" t="s">
        <v>19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</sheetData>
  <mergeCells count="2">
    <mergeCell ref="A1:U1"/>
    <mergeCell ref="A52:U5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DFF"/>
  </sheetPr>
  <dimension ref="A1:F43"/>
  <sheetViews>
    <sheetView zoomScaleNormal="100" workbookViewId="0">
      <selection sqref="A1:F1"/>
    </sheetView>
  </sheetViews>
  <sheetFormatPr baseColWidth="10" defaultColWidth="8.6640625" defaultRowHeight="15" x14ac:dyDescent="0.2"/>
  <cols>
    <col min="1" max="1" width="4" customWidth="1"/>
    <col min="2" max="2" width="18" customWidth="1"/>
    <col min="3" max="3" width="60" customWidth="1"/>
    <col min="4" max="5" width="14" customWidth="1"/>
    <col min="6" max="6" width="25" customWidth="1"/>
  </cols>
  <sheetData>
    <row r="1" spans="1:6" ht="17.25" customHeight="1" x14ac:dyDescent="0.2">
      <c r="A1" s="5" t="s">
        <v>196</v>
      </c>
      <c r="B1" s="5"/>
      <c r="C1" s="5"/>
      <c r="D1" s="5"/>
      <c r="E1" s="5"/>
      <c r="F1" s="5"/>
    </row>
    <row r="2" spans="1:6" ht="15" customHeight="1" x14ac:dyDescent="0.2">
      <c r="A2" s="3" t="s">
        <v>197</v>
      </c>
      <c r="B2" s="3"/>
      <c r="C2" s="3"/>
      <c r="D2" s="3"/>
      <c r="E2" s="3"/>
      <c r="F2" s="3"/>
    </row>
    <row r="4" spans="1:6" ht="15" customHeight="1" x14ac:dyDescent="0.2">
      <c r="A4" s="16" t="s">
        <v>78</v>
      </c>
      <c r="B4" s="16" t="s">
        <v>198</v>
      </c>
      <c r="C4" s="16" t="s">
        <v>199</v>
      </c>
      <c r="D4" s="16" t="s">
        <v>80</v>
      </c>
      <c r="E4" s="16" t="s">
        <v>59</v>
      </c>
      <c r="F4" s="16" t="s">
        <v>200</v>
      </c>
    </row>
    <row r="5" spans="1:6" ht="23.25" customHeight="1" x14ac:dyDescent="0.2">
      <c r="A5" s="17">
        <v>1</v>
      </c>
      <c r="B5" s="17" t="s">
        <v>201</v>
      </c>
      <c r="C5" s="17" t="s">
        <v>202</v>
      </c>
      <c r="D5" s="17" t="s">
        <v>103</v>
      </c>
      <c r="E5" s="17" t="s">
        <v>203</v>
      </c>
      <c r="F5" s="17"/>
    </row>
    <row r="6" spans="1:6" ht="23.25" customHeight="1" x14ac:dyDescent="0.2">
      <c r="A6" s="18">
        <v>2</v>
      </c>
      <c r="B6" s="18" t="s">
        <v>201</v>
      </c>
      <c r="C6" s="18" t="s">
        <v>204</v>
      </c>
      <c r="D6" s="18" t="s">
        <v>106</v>
      </c>
      <c r="E6" s="18" t="s">
        <v>203</v>
      </c>
      <c r="F6" s="18"/>
    </row>
    <row r="7" spans="1:6" ht="23.25" customHeight="1" x14ac:dyDescent="0.2">
      <c r="A7" s="17">
        <v>3</v>
      </c>
      <c r="B7" s="17" t="s">
        <v>201</v>
      </c>
      <c r="C7" s="17" t="s">
        <v>205</v>
      </c>
      <c r="D7" s="17" t="s">
        <v>108</v>
      </c>
      <c r="E7" s="17" t="s">
        <v>203</v>
      </c>
      <c r="F7" s="17"/>
    </row>
    <row r="8" spans="1:6" ht="15" customHeight="1" x14ac:dyDescent="0.2">
      <c r="A8" s="18">
        <v>4</v>
      </c>
      <c r="B8" s="18" t="s">
        <v>201</v>
      </c>
      <c r="C8" s="18" t="s">
        <v>206</v>
      </c>
      <c r="D8" s="18" t="s">
        <v>207</v>
      </c>
      <c r="E8" s="18" t="s">
        <v>203</v>
      </c>
      <c r="F8" s="18"/>
    </row>
    <row r="9" spans="1:6" ht="15" customHeight="1" x14ac:dyDescent="0.2">
      <c r="A9" s="17">
        <v>5</v>
      </c>
      <c r="B9" s="17" t="s">
        <v>201</v>
      </c>
      <c r="C9" s="17" t="s">
        <v>208</v>
      </c>
      <c r="D9" s="17" t="s">
        <v>207</v>
      </c>
      <c r="E9" s="17" t="s">
        <v>203</v>
      </c>
      <c r="F9" s="17"/>
    </row>
    <row r="10" spans="1:6" ht="15" customHeight="1" x14ac:dyDescent="0.2">
      <c r="A10" s="18">
        <v>6</v>
      </c>
      <c r="B10" s="18" t="s">
        <v>201</v>
      </c>
      <c r="C10" s="18" t="s">
        <v>209</v>
      </c>
      <c r="D10" s="18" t="s">
        <v>108</v>
      </c>
      <c r="E10" s="18" t="s">
        <v>203</v>
      </c>
      <c r="F10" s="18"/>
    </row>
    <row r="11" spans="1:6" ht="23.25" customHeight="1" x14ac:dyDescent="0.2">
      <c r="A11" s="17">
        <v>7</v>
      </c>
      <c r="B11" s="17" t="s">
        <v>201</v>
      </c>
      <c r="C11" s="17" t="s">
        <v>210</v>
      </c>
      <c r="D11" s="17" t="s">
        <v>106</v>
      </c>
      <c r="E11" s="17" t="s">
        <v>203</v>
      </c>
      <c r="F11" s="17"/>
    </row>
    <row r="12" spans="1:6" ht="15" customHeight="1" x14ac:dyDescent="0.2">
      <c r="A12" s="18">
        <v>8</v>
      </c>
      <c r="B12" s="18" t="s">
        <v>211</v>
      </c>
      <c r="C12" s="18" t="s">
        <v>212</v>
      </c>
      <c r="D12" s="18" t="s">
        <v>103</v>
      </c>
      <c r="E12" s="18" t="s">
        <v>203</v>
      </c>
      <c r="F12" s="18"/>
    </row>
    <row r="13" spans="1:6" ht="15" customHeight="1" x14ac:dyDescent="0.2">
      <c r="A13" s="17">
        <v>9</v>
      </c>
      <c r="B13" s="17" t="s">
        <v>211</v>
      </c>
      <c r="C13" s="17" t="s">
        <v>213</v>
      </c>
      <c r="D13" s="17" t="s">
        <v>103</v>
      </c>
      <c r="E13" s="17" t="s">
        <v>203</v>
      </c>
      <c r="F13" s="17"/>
    </row>
    <row r="14" spans="1:6" ht="15" customHeight="1" x14ac:dyDescent="0.2">
      <c r="A14" s="18">
        <v>10</v>
      </c>
      <c r="B14" s="18" t="s">
        <v>211</v>
      </c>
      <c r="C14" s="18" t="s">
        <v>214</v>
      </c>
      <c r="D14" s="18" t="s">
        <v>103</v>
      </c>
      <c r="E14" s="18" t="s">
        <v>203</v>
      </c>
      <c r="F14" s="18"/>
    </row>
    <row r="15" spans="1:6" ht="15" customHeight="1" x14ac:dyDescent="0.2">
      <c r="A15" s="17">
        <v>11</v>
      </c>
      <c r="B15" s="17" t="s">
        <v>211</v>
      </c>
      <c r="C15" s="17" t="s">
        <v>215</v>
      </c>
      <c r="D15" s="17" t="s">
        <v>103</v>
      </c>
      <c r="E15" s="17" t="s">
        <v>203</v>
      </c>
      <c r="F15" s="17"/>
    </row>
    <row r="16" spans="1:6" ht="15" customHeight="1" x14ac:dyDescent="0.2">
      <c r="A16" s="18">
        <v>12</v>
      </c>
      <c r="B16" s="18" t="s">
        <v>211</v>
      </c>
      <c r="C16" s="18" t="s">
        <v>216</v>
      </c>
      <c r="D16" s="18" t="s">
        <v>99</v>
      </c>
      <c r="E16" s="18" t="s">
        <v>203</v>
      </c>
      <c r="F16" s="18"/>
    </row>
    <row r="17" spans="1:6" ht="15" customHeight="1" x14ac:dyDescent="0.2">
      <c r="A17" s="17">
        <v>13</v>
      </c>
      <c r="B17" s="17" t="s">
        <v>217</v>
      </c>
      <c r="C17" s="17" t="s">
        <v>218</v>
      </c>
      <c r="D17" s="17" t="s">
        <v>110</v>
      </c>
      <c r="E17" s="17" t="s">
        <v>203</v>
      </c>
      <c r="F17" s="17"/>
    </row>
    <row r="18" spans="1:6" ht="15" customHeight="1" x14ac:dyDescent="0.2">
      <c r="A18" s="18">
        <v>14</v>
      </c>
      <c r="B18" s="18" t="s">
        <v>217</v>
      </c>
      <c r="C18" s="18" t="s">
        <v>219</v>
      </c>
      <c r="D18" s="18" t="s">
        <v>110</v>
      </c>
      <c r="E18" s="18" t="s">
        <v>203</v>
      </c>
      <c r="F18" s="18"/>
    </row>
    <row r="19" spans="1:6" ht="15" customHeight="1" x14ac:dyDescent="0.2">
      <c r="A19" s="17">
        <v>15</v>
      </c>
      <c r="B19" s="17" t="s">
        <v>217</v>
      </c>
      <c r="C19" s="17" t="s">
        <v>220</v>
      </c>
      <c r="D19" s="17" t="s">
        <v>156</v>
      </c>
      <c r="E19" s="17" t="s">
        <v>203</v>
      </c>
      <c r="F19" s="17"/>
    </row>
    <row r="20" spans="1:6" ht="15" customHeight="1" x14ac:dyDescent="0.2">
      <c r="A20" s="18">
        <v>16</v>
      </c>
      <c r="B20" s="18" t="s">
        <v>217</v>
      </c>
      <c r="C20" s="18" t="s">
        <v>221</v>
      </c>
      <c r="D20" s="18" t="s">
        <v>110</v>
      </c>
      <c r="E20" s="18" t="s">
        <v>203</v>
      </c>
      <c r="F20" s="18"/>
    </row>
    <row r="21" spans="1:6" ht="15" customHeight="1" x14ac:dyDescent="0.2">
      <c r="A21" s="17">
        <v>17</v>
      </c>
      <c r="B21" s="17" t="s">
        <v>217</v>
      </c>
      <c r="C21" s="17" t="s">
        <v>222</v>
      </c>
      <c r="D21" s="17" t="s">
        <v>156</v>
      </c>
      <c r="E21" s="17" t="s">
        <v>203</v>
      </c>
      <c r="F21" s="17"/>
    </row>
    <row r="22" spans="1:6" ht="15" customHeight="1" x14ac:dyDescent="0.2">
      <c r="A22" s="18">
        <v>18</v>
      </c>
      <c r="B22" s="18" t="s">
        <v>223</v>
      </c>
      <c r="C22" s="18" t="s">
        <v>224</v>
      </c>
      <c r="D22" s="18" t="s">
        <v>99</v>
      </c>
      <c r="E22" s="18" t="s">
        <v>203</v>
      </c>
      <c r="F22" s="18"/>
    </row>
    <row r="23" spans="1:6" ht="15" customHeight="1" x14ac:dyDescent="0.2">
      <c r="A23" s="17">
        <v>19</v>
      </c>
      <c r="B23" s="17" t="s">
        <v>223</v>
      </c>
      <c r="C23" s="17" t="s">
        <v>225</v>
      </c>
      <c r="D23" s="17" t="s">
        <v>99</v>
      </c>
      <c r="E23" s="17" t="s">
        <v>203</v>
      </c>
      <c r="F23" s="17"/>
    </row>
    <row r="24" spans="1:6" ht="15" customHeight="1" x14ac:dyDescent="0.2">
      <c r="A24" s="18">
        <v>20</v>
      </c>
      <c r="B24" s="18" t="s">
        <v>223</v>
      </c>
      <c r="C24" s="18" t="s">
        <v>226</v>
      </c>
      <c r="D24" s="18" t="s">
        <v>121</v>
      </c>
      <c r="E24" s="18" t="s">
        <v>203</v>
      </c>
      <c r="F24" s="18"/>
    </row>
    <row r="25" spans="1:6" ht="15" customHeight="1" x14ac:dyDescent="0.2">
      <c r="A25" s="17">
        <v>21</v>
      </c>
      <c r="B25" s="17" t="s">
        <v>223</v>
      </c>
      <c r="C25" s="17" t="s">
        <v>227</v>
      </c>
      <c r="D25" s="17" t="s">
        <v>99</v>
      </c>
      <c r="E25" s="17" t="s">
        <v>203</v>
      </c>
      <c r="F25" s="17"/>
    </row>
    <row r="26" spans="1:6" ht="15" customHeight="1" x14ac:dyDescent="0.2">
      <c r="A26" s="18">
        <v>22</v>
      </c>
      <c r="B26" s="18" t="s">
        <v>223</v>
      </c>
      <c r="C26" s="18" t="s">
        <v>228</v>
      </c>
      <c r="D26" s="18" t="s">
        <v>99</v>
      </c>
      <c r="E26" s="18" t="s">
        <v>203</v>
      </c>
      <c r="F26" s="18"/>
    </row>
    <row r="27" spans="1:6" ht="23.25" customHeight="1" x14ac:dyDescent="0.2">
      <c r="A27" s="17">
        <v>23</v>
      </c>
      <c r="B27" s="17" t="s">
        <v>229</v>
      </c>
      <c r="C27" s="17" t="s">
        <v>230</v>
      </c>
      <c r="D27" s="17" t="s">
        <v>231</v>
      </c>
      <c r="E27" s="17" t="s">
        <v>203</v>
      </c>
      <c r="F27" s="17"/>
    </row>
    <row r="28" spans="1:6" ht="15" customHeight="1" x14ac:dyDescent="0.2">
      <c r="A28" s="18">
        <v>24</v>
      </c>
      <c r="B28" s="18" t="s">
        <v>229</v>
      </c>
      <c r="C28" s="18" t="s">
        <v>232</v>
      </c>
      <c r="D28" s="18" t="s">
        <v>99</v>
      </c>
      <c r="E28" s="18" t="s">
        <v>203</v>
      </c>
      <c r="F28" s="18"/>
    </row>
    <row r="29" spans="1:6" ht="15" customHeight="1" x14ac:dyDescent="0.2">
      <c r="A29" s="17">
        <v>25</v>
      </c>
      <c r="B29" s="17" t="s">
        <v>229</v>
      </c>
      <c r="C29" s="17" t="s">
        <v>233</v>
      </c>
      <c r="D29" s="17" t="s">
        <v>99</v>
      </c>
      <c r="E29" s="17" t="s">
        <v>203</v>
      </c>
      <c r="F29" s="17"/>
    </row>
    <row r="30" spans="1:6" ht="15" customHeight="1" x14ac:dyDescent="0.2">
      <c r="A30" s="18">
        <v>26</v>
      </c>
      <c r="B30" s="18" t="s">
        <v>229</v>
      </c>
      <c r="C30" s="18" t="s">
        <v>234</v>
      </c>
      <c r="D30" s="18" t="s">
        <v>207</v>
      </c>
      <c r="E30" s="18" t="s">
        <v>203</v>
      </c>
      <c r="F30" s="18"/>
    </row>
    <row r="31" spans="1:6" ht="15" customHeight="1" x14ac:dyDescent="0.2">
      <c r="A31" s="17">
        <v>27</v>
      </c>
      <c r="B31" s="17" t="s">
        <v>229</v>
      </c>
      <c r="C31" s="17" t="s">
        <v>235</v>
      </c>
      <c r="D31" s="17" t="s">
        <v>99</v>
      </c>
      <c r="E31" s="17" t="s">
        <v>203</v>
      </c>
      <c r="F31" s="17"/>
    </row>
    <row r="32" spans="1:6" ht="23.25" customHeight="1" x14ac:dyDescent="0.2">
      <c r="A32" s="18">
        <v>28</v>
      </c>
      <c r="B32" s="18" t="s">
        <v>236</v>
      </c>
      <c r="C32" s="18" t="s">
        <v>237</v>
      </c>
      <c r="D32" s="18" t="s">
        <v>238</v>
      </c>
      <c r="E32" s="18" t="s">
        <v>203</v>
      </c>
      <c r="F32" s="18"/>
    </row>
    <row r="33" spans="1:6" ht="23.25" customHeight="1" x14ac:dyDescent="0.2">
      <c r="A33" s="17">
        <v>29</v>
      </c>
      <c r="B33" s="17" t="s">
        <v>236</v>
      </c>
      <c r="C33" s="17" t="s">
        <v>239</v>
      </c>
      <c r="D33" s="17" t="s">
        <v>240</v>
      </c>
      <c r="E33" s="17" t="s">
        <v>203</v>
      </c>
      <c r="F33" s="17"/>
    </row>
    <row r="34" spans="1:6" ht="23.25" customHeight="1" x14ac:dyDescent="0.2">
      <c r="A34" s="18">
        <v>30</v>
      </c>
      <c r="B34" s="18" t="s">
        <v>236</v>
      </c>
      <c r="C34" s="18" t="s">
        <v>241</v>
      </c>
      <c r="D34" s="18" t="s">
        <v>99</v>
      </c>
      <c r="E34" s="18" t="s">
        <v>203</v>
      </c>
      <c r="F34" s="18"/>
    </row>
    <row r="35" spans="1:6" ht="23.25" customHeight="1" x14ac:dyDescent="0.2">
      <c r="A35" s="17">
        <v>31</v>
      </c>
      <c r="B35" s="17" t="s">
        <v>236</v>
      </c>
      <c r="C35" s="17" t="s">
        <v>242</v>
      </c>
      <c r="D35" s="17" t="s">
        <v>121</v>
      </c>
      <c r="E35" s="17" t="s">
        <v>203</v>
      </c>
      <c r="F35" s="17"/>
    </row>
    <row r="36" spans="1:6" ht="15" customHeight="1" x14ac:dyDescent="0.2">
      <c r="A36" s="18">
        <v>32</v>
      </c>
      <c r="B36" s="18" t="s">
        <v>243</v>
      </c>
      <c r="C36" s="18" t="s">
        <v>244</v>
      </c>
      <c r="D36" s="18" t="s">
        <v>99</v>
      </c>
      <c r="E36" s="18" t="s">
        <v>203</v>
      </c>
      <c r="F36" s="18"/>
    </row>
    <row r="37" spans="1:6" ht="15" customHeight="1" x14ac:dyDescent="0.2">
      <c r="A37" s="17">
        <v>33</v>
      </c>
      <c r="B37" s="17" t="s">
        <v>243</v>
      </c>
      <c r="C37" s="17" t="s">
        <v>245</v>
      </c>
      <c r="D37" s="17" t="s">
        <v>118</v>
      </c>
      <c r="E37" s="17" t="s">
        <v>203</v>
      </c>
      <c r="F37" s="17"/>
    </row>
    <row r="38" spans="1:6" ht="15" customHeight="1" x14ac:dyDescent="0.2">
      <c r="A38" s="18">
        <v>34</v>
      </c>
      <c r="B38" s="18" t="s">
        <v>243</v>
      </c>
      <c r="C38" s="18" t="s">
        <v>246</v>
      </c>
      <c r="D38" s="18" t="s">
        <v>118</v>
      </c>
      <c r="E38" s="18" t="s">
        <v>203</v>
      </c>
      <c r="F38" s="18"/>
    </row>
    <row r="39" spans="1:6" ht="15" customHeight="1" x14ac:dyDescent="0.2">
      <c r="A39" s="17">
        <v>35</v>
      </c>
      <c r="B39" s="17" t="s">
        <v>243</v>
      </c>
      <c r="C39" s="17" t="s">
        <v>247</v>
      </c>
      <c r="D39" s="17" t="s">
        <v>99</v>
      </c>
      <c r="E39" s="17" t="s">
        <v>203</v>
      </c>
      <c r="F39" s="17"/>
    </row>
    <row r="41" spans="1:6" ht="15" customHeight="1" x14ac:dyDescent="0.2">
      <c r="A41" s="11" t="s">
        <v>248</v>
      </c>
      <c r="B41" s="28" t="str">
        <f>COUNTIF(E5:E39,"✓ Complete")&amp;" of 35 items complete ("&amp;TEXT(COUNTIF(E5:E39,"✓ Complete")/35,"0%")&amp;")"</f>
        <v>0 of 35 items complete (0%)</v>
      </c>
    </row>
    <row r="43" spans="1:6" ht="15" customHeight="1" x14ac:dyDescent="0.2">
      <c r="A43" s="6" t="s">
        <v>19</v>
      </c>
      <c r="B43" s="6"/>
      <c r="C43" s="6"/>
      <c r="D43" s="6"/>
      <c r="E43" s="6"/>
      <c r="F43" s="6"/>
    </row>
  </sheetData>
  <mergeCells count="3">
    <mergeCell ref="A1:F1"/>
    <mergeCell ref="A2:F2"/>
    <mergeCell ref="A43:F4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DFF"/>
  </sheetPr>
  <dimension ref="A1:F29"/>
  <sheetViews>
    <sheetView zoomScaleNormal="100" workbookViewId="0">
      <selection sqref="A1:F1"/>
    </sheetView>
  </sheetViews>
  <sheetFormatPr baseColWidth="10" defaultColWidth="8.6640625" defaultRowHeight="15" x14ac:dyDescent="0.2"/>
  <cols>
    <col min="1" max="1" width="4" customWidth="1"/>
    <col min="2" max="2" width="45" customWidth="1"/>
    <col min="3" max="3" width="16" customWidth="1"/>
    <col min="4" max="4" width="20" customWidth="1"/>
    <col min="5" max="5" width="16" customWidth="1"/>
    <col min="6" max="6" width="22" customWidth="1"/>
  </cols>
  <sheetData>
    <row r="1" spans="1:6" ht="17.25" customHeight="1" x14ac:dyDescent="0.2">
      <c r="A1" s="5" t="s">
        <v>249</v>
      </c>
      <c r="B1" s="5"/>
      <c r="C1" s="5"/>
      <c r="D1" s="5"/>
      <c r="E1" s="5"/>
      <c r="F1" s="5"/>
    </row>
    <row r="2" spans="1:6" ht="15" customHeight="1" x14ac:dyDescent="0.2">
      <c r="A2" s="2" t="s">
        <v>250</v>
      </c>
      <c r="B2" s="2"/>
      <c r="C2" s="2"/>
      <c r="D2" s="2"/>
      <c r="E2" s="2"/>
      <c r="F2" s="2"/>
    </row>
    <row r="4" spans="1:6" ht="15" customHeight="1" x14ac:dyDescent="0.2">
      <c r="A4" s="16" t="s">
        <v>78</v>
      </c>
      <c r="B4" s="16" t="s">
        <v>251</v>
      </c>
      <c r="C4" s="16" t="s">
        <v>252</v>
      </c>
      <c r="D4" s="16" t="s">
        <v>253</v>
      </c>
      <c r="E4" s="16" t="s">
        <v>254</v>
      </c>
      <c r="F4" s="16" t="s">
        <v>255</v>
      </c>
    </row>
    <row r="5" spans="1:6" ht="15" customHeight="1" x14ac:dyDescent="0.2">
      <c r="A5" s="17">
        <v>1</v>
      </c>
      <c r="B5" s="17" t="s">
        <v>256</v>
      </c>
      <c r="C5" s="17" t="s">
        <v>257</v>
      </c>
      <c r="D5" s="29" t="s">
        <v>258</v>
      </c>
      <c r="E5" s="30"/>
      <c r="F5" s="17" t="str">
        <f>IF(E5="","—",IF(VALUE(E5)&gt;=14,"✓ Meets Hype",IF(VALUE(E5)&gt;=10,"~ Industry Avg","⚠ Below Avg")))</f>
        <v>—</v>
      </c>
    </row>
    <row r="6" spans="1:6" ht="15" customHeight="1" x14ac:dyDescent="0.2">
      <c r="A6" s="18">
        <v>2</v>
      </c>
      <c r="B6" s="18" t="s">
        <v>259</v>
      </c>
      <c r="C6" s="18" t="s">
        <v>260</v>
      </c>
      <c r="D6" s="31" t="s">
        <v>261</v>
      </c>
      <c r="E6" s="32"/>
      <c r="F6" s="18" t="str">
        <f>IF(E6="","—",IF(VALUE(SUBSTITUTE(E6,"%",""))&gt;=98,"✓ Meets Hype",IF(VALUE(SUBSTITUTE(E6,"%",""))&gt;=90,"~ Industry Avg","⚠ Below Avg")))</f>
        <v>—</v>
      </c>
    </row>
    <row r="7" spans="1:6" ht="15" customHeight="1" x14ac:dyDescent="0.2">
      <c r="A7" s="17">
        <v>3</v>
      </c>
      <c r="B7" s="17" t="s">
        <v>262</v>
      </c>
      <c r="C7" s="17" t="s">
        <v>263</v>
      </c>
      <c r="D7" s="29" t="s">
        <v>264</v>
      </c>
      <c r="E7" s="30"/>
      <c r="F7" s="17" t="str">
        <f>IF(E7="","—","Compare to &lt; 1 day target")</f>
        <v>—</v>
      </c>
    </row>
    <row r="8" spans="1:6" ht="15" customHeight="1" x14ac:dyDescent="0.2">
      <c r="A8" s="18">
        <v>4</v>
      </c>
      <c r="B8" s="18" t="s">
        <v>265</v>
      </c>
      <c r="C8" s="18" t="s">
        <v>266</v>
      </c>
      <c r="D8" s="31" t="s">
        <v>267</v>
      </c>
      <c r="E8" s="32"/>
      <c r="F8" s="18" t="str">
        <f>IF(E8="","—",IF(VALUE(SUBSTITUTE(E8,"%",""))&gt;=97,"✓ Meets Hype","⚠ Below target"))</f>
        <v>—</v>
      </c>
    </row>
    <row r="9" spans="1:6" ht="15" customHeight="1" x14ac:dyDescent="0.2">
      <c r="A9" s="17">
        <v>5</v>
      </c>
      <c r="B9" s="17" t="s">
        <v>268</v>
      </c>
      <c r="C9" s="17" t="s">
        <v>269</v>
      </c>
      <c r="D9" s="29" t="s">
        <v>270</v>
      </c>
      <c r="E9" s="30"/>
      <c r="F9" s="17" t="str">
        <f>IF(E9="","—",IF(VALUE(E9)&lt;=5,"✓ Meets Hype","⚠ Above target"))</f>
        <v>—</v>
      </c>
    </row>
    <row r="10" spans="1:6" ht="15" customHeight="1" x14ac:dyDescent="0.2">
      <c r="A10" s="18">
        <v>6</v>
      </c>
      <c r="B10" s="18" t="s">
        <v>271</v>
      </c>
      <c r="C10" s="18" t="s">
        <v>272</v>
      </c>
      <c r="D10" s="31" t="s">
        <v>273</v>
      </c>
      <c r="E10" s="32"/>
      <c r="F10" s="18" t="str">
        <f>IF(E10="","—","Compare to &lt; 3% target")</f>
        <v>—</v>
      </c>
    </row>
    <row r="11" spans="1:6" ht="15" customHeight="1" x14ac:dyDescent="0.2">
      <c r="A11" s="17">
        <v>7</v>
      </c>
      <c r="B11" s="17" t="s">
        <v>274</v>
      </c>
      <c r="C11" s="17" t="s">
        <v>275</v>
      </c>
      <c r="D11" s="29" t="s">
        <v>276</v>
      </c>
      <c r="E11" s="30"/>
      <c r="F11" s="17" t="str">
        <f>IF(E11="","—",IF(VALUE(SUBSTITUTE(E11,"%",""))&gt;=100,"✓ Meets Hype","⚠ Below 100%"))</f>
        <v>—</v>
      </c>
    </row>
    <row r="12" spans="1:6" ht="15" customHeight="1" x14ac:dyDescent="0.2">
      <c r="A12" s="18">
        <v>8</v>
      </c>
      <c r="B12" s="18" t="s">
        <v>277</v>
      </c>
      <c r="C12" s="18" t="s">
        <v>278</v>
      </c>
      <c r="D12" s="31" t="s">
        <v>279</v>
      </c>
      <c r="E12" s="32"/>
      <c r="F12" s="18" t="str">
        <f>IF(E12="","—","Compare to 90%+ target")</f>
        <v>—</v>
      </c>
    </row>
    <row r="13" spans="1:6" ht="15" customHeight="1" x14ac:dyDescent="0.2">
      <c r="A13" s="17">
        <v>9</v>
      </c>
      <c r="B13" s="17" t="s">
        <v>280</v>
      </c>
      <c r="C13" s="17" t="s">
        <v>281</v>
      </c>
      <c r="D13" s="29" t="s">
        <v>276</v>
      </c>
      <c r="E13" s="30"/>
      <c r="F13" s="17" t="str">
        <f>IF(E13="","—","Must be 100%")</f>
        <v>—</v>
      </c>
    </row>
    <row r="14" spans="1:6" ht="15" customHeight="1" x14ac:dyDescent="0.2">
      <c r="A14" s="18">
        <v>10</v>
      </c>
      <c r="B14" s="18" t="s">
        <v>282</v>
      </c>
      <c r="C14" s="18" t="s">
        <v>283</v>
      </c>
      <c r="D14" s="31" t="s">
        <v>276</v>
      </c>
      <c r="E14" s="32"/>
      <c r="F14" s="18" t="str">
        <f>IF(E14="","—","Must be 100%")</f>
        <v>—</v>
      </c>
    </row>
    <row r="15" spans="1:6" ht="15" customHeight="1" x14ac:dyDescent="0.2">
      <c r="A15" s="17">
        <v>11</v>
      </c>
      <c r="B15" s="17" t="s">
        <v>284</v>
      </c>
      <c r="C15" s="17" t="s">
        <v>285</v>
      </c>
      <c r="D15" s="29" t="s">
        <v>286</v>
      </c>
      <c r="E15" s="30"/>
      <c r="F15" s="17" t="str">
        <f>IF(E15="","—",IF(VALUE(E15)&lt;=2,"✓ Local team","⚠ Dispatch model"))</f>
        <v>—</v>
      </c>
    </row>
    <row r="16" spans="1:6" ht="15" customHeight="1" x14ac:dyDescent="0.2">
      <c r="A16" s="18">
        <v>12</v>
      </c>
      <c r="B16" s="18" t="s">
        <v>287</v>
      </c>
      <c r="C16" s="18" t="s">
        <v>275</v>
      </c>
      <c r="D16" s="31" t="s">
        <v>276</v>
      </c>
      <c r="E16" s="32"/>
      <c r="F16" s="18" t="str">
        <f>IF(E16="","—","Must be 100%")</f>
        <v>—</v>
      </c>
    </row>
    <row r="17" spans="1:6" ht="15" customHeight="1" x14ac:dyDescent="0.2">
      <c r="A17" s="17">
        <v>13</v>
      </c>
      <c r="B17" s="17" t="s">
        <v>288</v>
      </c>
      <c r="C17" s="17" t="s">
        <v>289</v>
      </c>
      <c r="D17" s="29" t="s">
        <v>290</v>
      </c>
      <c r="E17" s="30"/>
      <c r="F17" s="17" t="str">
        <f>IF(E17="","—",IF(E17="Daily","✓ Matches","Consider daily"))</f>
        <v>—</v>
      </c>
    </row>
    <row r="18" spans="1:6" ht="15" customHeight="1" x14ac:dyDescent="0.2">
      <c r="A18" s="18">
        <v>14</v>
      </c>
      <c r="B18" s="18" t="s">
        <v>291</v>
      </c>
      <c r="C18" s="18" t="s">
        <v>292</v>
      </c>
      <c r="D18" s="31" t="s">
        <v>293</v>
      </c>
      <c r="E18" s="32"/>
      <c r="F18" s="18" t="str">
        <f>IF(E18="","—","Compare to &lt; 1% target")</f>
        <v>—</v>
      </c>
    </row>
    <row r="19" spans="1:6" ht="15" customHeight="1" x14ac:dyDescent="0.2">
      <c r="A19" s="17">
        <v>15</v>
      </c>
      <c r="B19" s="17" t="s">
        <v>294</v>
      </c>
      <c r="C19" s="17" t="s">
        <v>295</v>
      </c>
      <c r="D19" s="29" t="s">
        <v>296</v>
      </c>
      <c r="E19" s="30"/>
      <c r="F19" s="17" t="str">
        <f>IF(E19="","—",IF(VALUE(E19)&lt;=2,"✓ Efficient","⚠ High PUE"))</f>
        <v>—</v>
      </c>
    </row>
    <row r="20" spans="1:6" ht="15" customHeight="1" x14ac:dyDescent="0.2">
      <c r="A20" s="18">
        <v>16</v>
      </c>
      <c r="B20" s="18" t="s">
        <v>297</v>
      </c>
      <c r="C20" s="18" t="s">
        <v>298</v>
      </c>
      <c r="D20" s="31" t="s">
        <v>299</v>
      </c>
      <c r="E20" s="32"/>
      <c r="F20" s="18" t="str">
        <f>IF(E20="","—",IF(VALUE(SUBSTITUTE(E20,"%",""))&lt;=5,"✓ On track","⚠ Slipping"))</f>
        <v>—</v>
      </c>
    </row>
    <row r="21" spans="1:6" ht="15" customHeight="1" x14ac:dyDescent="0.2">
      <c r="A21" s="17">
        <v>17</v>
      </c>
      <c r="B21" s="17" t="s">
        <v>300</v>
      </c>
      <c r="C21" s="17" t="s">
        <v>301</v>
      </c>
      <c r="D21" s="29" t="s">
        <v>302</v>
      </c>
      <c r="E21" s="30"/>
      <c r="F21" s="17" t="str">
        <f>IF(E21="","—","Compare to &lt; 3")</f>
        <v>—</v>
      </c>
    </row>
    <row r="22" spans="1:6" ht="15" customHeight="1" x14ac:dyDescent="0.2">
      <c r="A22" s="18">
        <v>18</v>
      </c>
      <c r="B22" s="18" t="s">
        <v>303</v>
      </c>
      <c r="C22" s="18" t="s">
        <v>304</v>
      </c>
      <c r="D22" s="31" t="s">
        <v>305</v>
      </c>
      <c r="E22" s="32"/>
      <c r="F22" s="18" t="str">
        <f>IF(E22="","—",IF(VALUE(E22)=0,"✓ Zero incidents","⚠ Investigate"))</f>
        <v>—</v>
      </c>
    </row>
    <row r="23" spans="1:6" ht="15" customHeight="1" x14ac:dyDescent="0.2">
      <c r="A23" s="17">
        <v>19</v>
      </c>
      <c r="B23" s="17" t="s">
        <v>306</v>
      </c>
      <c r="C23" s="17" t="s">
        <v>307</v>
      </c>
      <c r="D23" s="29" t="s">
        <v>308</v>
      </c>
      <c r="E23" s="30"/>
      <c r="F23" s="17" t="str">
        <f>IF(E23="","—",IF(VALUE(E23)=0,"✓ At handover","⚠ Delayed"))</f>
        <v>—</v>
      </c>
    </row>
    <row r="24" spans="1:6" ht="15" customHeight="1" x14ac:dyDescent="0.2">
      <c r="A24" s="18">
        <v>20</v>
      </c>
      <c r="B24" s="18" t="s">
        <v>309</v>
      </c>
      <c r="C24" s="18" t="s">
        <v>310</v>
      </c>
      <c r="D24" s="31" t="s">
        <v>311</v>
      </c>
      <c r="E24" s="32"/>
      <c r="F24" s="18" t="str">
        <f>IF(E24="","—","Compare to up to 40% target")</f>
        <v>—</v>
      </c>
    </row>
    <row r="25" spans="1:6" ht="15" customHeight="1" x14ac:dyDescent="0.2">
      <c r="A25" s="17">
        <v>21</v>
      </c>
      <c r="B25" s="17" t="s">
        <v>312</v>
      </c>
      <c r="C25" s="17" t="s">
        <v>313</v>
      </c>
      <c r="D25" s="29" t="s">
        <v>314</v>
      </c>
      <c r="E25" s="30"/>
      <c r="F25" s="17" t="str">
        <f>IF(E25="","—","Compare to &lt; 2% target")</f>
        <v>—</v>
      </c>
    </row>
    <row r="26" spans="1:6" ht="15" customHeight="1" x14ac:dyDescent="0.2">
      <c r="A26" s="18">
        <v>22</v>
      </c>
      <c r="B26" s="18" t="s">
        <v>315</v>
      </c>
      <c r="C26" s="18" t="s">
        <v>316</v>
      </c>
      <c r="D26" s="31" t="s">
        <v>317</v>
      </c>
      <c r="E26" s="32"/>
      <c r="F26" s="18" t="str">
        <f>IF(E26="","—","Compare to 99%+ target")</f>
        <v>—</v>
      </c>
    </row>
    <row r="29" spans="1:6" ht="15" customHeight="1" x14ac:dyDescent="0.2">
      <c r="A29" s="6" t="s">
        <v>19</v>
      </c>
      <c r="B29" s="6"/>
      <c r="C29" s="6"/>
      <c r="D29" s="6"/>
      <c r="E29" s="6"/>
      <c r="F29" s="6"/>
    </row>
  </sheetData>
  <mergeCells count="3">
    <mergeCell ref="A1:F1"/>
    <mergeCell ref="A2:F2"/>
    <mergeCell ref="A29:F2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DFF"/>
  </sheetPr>
  <dimension ref="A1:E21"/>
  <sheetViews>
    <sheetView zoomScaleNormal="100" workbookViewId="0">
      <selection sqref="A1:E1"/>
    </sheetView>
  </sheetViews>
  <sheetFormatPr baseColWidth="10" defaultColWidth="8.6640625" defaultRowHeight="15" x14ac:dyDescent="0.2"/>
  <cols>
    <col min="1" max="1" width="4" customWidth="1"/>
    <col min="2" max="2" width="42" customWidth="1"/>
    <col min="3" max="3" width="22" customWidth="1"/>
    <col min="4" max="4" width="30" customWidth="1"/>
    <col min="5" max="5" width="50" customWidth="1"/>
  </cols>
  <sheetData>
    <row r="1" spans="1:5" ht="17.25" customHeight="1" x14ac:dyDescent="0.2">
      <c r="A1" s="5" t="s">
        <v>318</v>
      </c>
      <c r="B1" s="5"/>
      <c r="C1" s="5"/>
      <c r="D1" s="5"/>
      <c r="E1" s="5"/>
    </row>
    <row r="2" spans="1:5" ht="15" customHeight="1" x14ac:dyDescent="0.2">
      <c r="A2" s="2" t="s">
        <v>319</v>
      </c>
      <c r="B2" s="2"/>
      <c r="C2" s="2"/>
      <c r="D2" s="2"/>
      <c r="E2" s="2"/>
    </row>
    <row r="4" spans="1:5" ht="15" customHeight="1" x14ac:dyDescent="0.2">
      <c r="A4" s="16" t="s">
        <v>78</v>
      </c>
      <c r="B4" s="16" t="s">
        <v>320</v>
      </c>
      <c r="C4" s="16" t="s">
        <v>321</v>
      </c>
      <c r="D4" s="16" t="s">
        <v>322</v>
      </c>
      <c r="E4" s="16" t="s">
        <v>323</v>
      </c>
    </row>
    <row r="5" spans="1:5" ht="48" customHeight="1" x14ac:dyDescent="0.2">
      <c r="A5" s="17">
        <v>1</v>
      </c>
      <c r="B5" s="17" t="s">
        <v>324</v>
      </c>
      <c r="C5" s="17" t="s">
        <v>325</v>
      </c>
      <c r="D5" s="17" t="s">
        <v>326</v>
      </c>
      <c r="E5" s="17" t="s">
        <v>327</v>
      </c>
    </row>
    <row r="6" spans="1:5" ht="48" customHeight="1" x14ac:dyDescent="0.2">
      <c r="A6" s="18">
        <v>2</v>
      </c>
      <c r="B6" s="18" t="s">
        <v>328</v>
      </c>
      <c r="C6" s="18" t="s">
        <v>329</v>
      </c>
      <c r="D6" s="18" t="s">
        <v>330</v>
      </c>
      <c r="E6" s="18" t="s">
        <v>331</v>
      </c>
    </row>
    <row r="7" spans="1:5" ht="48" customHeight="1" x14ac:dyDescent="0.2">
      <c r="A7" s="17">
        <v>3</v>
      </c>
      <c r="B7" s="17" t="s">
        <v>332</v>
      </c>
      <c r="C7" s="17" t="s">
        <v>333</v>
      </c>
      <c r="D7" s="17" t="s">
        <v>334</v>
      </c>
      <c r="E7" s="17" t="s">
        <v>335</v>
      </c>
    </row>
    <row r="8" spans="1:5" ht="48" customHeight="1" x14ac:dyDescent="0.2">
      <c r="A8" s="18">
        <v>4</v>
      </c>
      <c r="B8" s="18" t="s">
        <v>336</v>
      </c>
      <c r="C8" s="18" t="s">
        <v>337</v>
      </c>
      <c r="D8" s="18" t="s">
        <v>338</v>
      </c>
      <c r="E8" s="18" t="s">
        <v>339</v>
      </c>
    </row>
    <row r="9" spans="1:5" ht="48" customHeight="1" x14ac:dyDescent="0.2">
      <c r="A9" s="17">
        <v>5</v>
      </c>
      <c r="B9" s="17" t="s">
        <v>340</v>
      </c>
      <c r="C9" s="17" t="s">
        <v>341</v>
      </c>
      <c r="D9" s="17" t="s">
        <v>342</v>
      </c>
      <c r="E9" s="17" t="s">
        <v>343</v>
      </c>
    </row>
    <row r="10" spans="1:5" ht="48" customHeight="1" x14ac:dyDescent="0.2">
      <c r="A10" s="18">
        <v>6</v>
      </c>
      <c r="B10" s="18" t="s">
        <v>344</v>
      </c>
      <c r="C10" s="18" t="s">
        <v>345</v>
      </c>
      <c r="D10" s="18" t="s">
        <v>346</v>
      </c>
      <c r="E10" s="18" t="s">
        <v>347</v>
      </c>
    </row>
    <row r="11" spans="1:5" ht="48" customHeight="1" x14ac:dyDescent="0.2">
      <c r="A11" s="17">
        <v>7</v>
      </c>
      <c r="B11" s="17" t="s">
        <v>348</v>
      </c>
      <c r="C11" s="17" t="s">
        <v>349</v>
      </c>
      <c r="D11" s="17" t="s">
        <v>350</v>
      </c>
      <c r="E11" s="17" t="s">
        <v>351</v>
      </c>
    </row>
    <row r="12" spans="1:5" ht="48" customHeight="1" x14ac:dyDescent="0.2">
      <c r="A12" s="18">
        <v>8</v>
      </c>
      <c r="B12" s="18" t="s">
        <v>352</v>
      </c>
      <c r="C12" s="18" t="s">
        <v>353</v>
      </c>
      <c r="D12" s="18" t="s">
        <v>354</v>
      </c>
      <c r="E12" s="18" t="s">
        <v>355</v>
      </c>
    </row>
    <row r="13" spans="1:5" ht="48" customHeight="1" x14ac:dyDescent="0.2">
      <c r="A13" s="17">
        <v>9</v>
      </c>
      <c r="B13" s="17" t="s">
        <v>356</v>
      </c>
      <c r="C13" s="17" t="s">
        <v>357</v>
      </c>
      <c r="D13" s="17" t="s">
        <v>358</v>
      </c>
      <c r="E13" s="17" t="s">
        <v>359</v>
      </c>
    </row>
    <row r="14" spans="1:5" ht="48" customHeight="1" x14ac:dyDescent="0.2">
      <c r="A14" s="18">
        <v>10</v>
      </c>
      <c r="B14" s="18" t="s">
        <v>360</v>
      </c>
      <c r="C14" s="18" t="s">
        <v>361</v>
      </c>
      <c r="D14" s="18" t="s">
        <v>362</v>
      </c>
      <c r="E14" s="18" t="s">
        <v>363</v>
      </c>
    </row>
    <row r="15" spans="1:5" ht="48" customHeight="1" x14ac:dyDescent="0.2">
      <c r="A15" s="17">
        <v>11</v>
      </c>
      <c r="B15" s="17" t="s">
        <v>364</v>
      </c>
      <c r="C15" s="17" t="s">
        <v>365</v>
      </c>
      <c r="D15" s="17" t="s">
        <v>366</v>
      </c>
      <c r="E15" s="17" t="s">
        <v>367</v>
      </c>
    </row>
    <row r="16" spans="1:5" ht="48" customHeight="1" x14ac:dyDescent="0.2">
      <c r="A16" s="18">
        <v>12</v>
      </c>
      <c r="B16" s="18" t="s">
        <v>368</v>
      </c>
      <c r="C16" s="18" t="s">
        <v>369</v>
      </c>
      <c r="D16" s="18" t="s">
        <v>370</v>
      </c>
      <c r="E16" s="18" t="s">
        <v>371</v>
      </c>
    </row>
    <row r="17" spans="1:5" ht="48" customHeight="1" x14ac:dyDescent="0.2">
      <c r="A17" s="17">
        <v>13</v>
      </c>
      <c r="B17" s="17" t="s">
        <v>372</v>
      </c>
      <c r="C17" s="17" t="s">
        <v>373</v>
      </c>
      <c r="D17" s="17" t="s">
        <v>374</v>
      </c>
      <c r="E17" s="17" t="s">
        <v>375</v>
      </c>
    </row>
    <row r="18" spans="1:5" ht="48" customHeight="1" x14ac:dyDescent="0.2">
      <c r="A18" s="18">
        <v>14</v>
      </c>
      <c r="B18" s="18" t="s">
        <v>376</v>
      </c>
      <c r="C18" s="18" t="s">
        <v>377</v>
      </c>
      <c r="D18" s="18" t="s">
        <v>378</v>
      </c>
      <c r="E18" s="18" t="s">
        <v>379</v>
      </c>
    </row>
    <row r="21" spans="1:5" ht="15" customHeight="1" x14ac:dyDescent="0.2">
      <c r="A21" s="6" t="s">
        <v>19</v>
      </c>
      <c r="B21" s="6"/>
      <c r="C21" s="6"/>
      <c r="D21" s="6"/>
      <c r="E21" s="6"/>
    </row>
  </sheetData>
  <mergeCells count="3">
    <mergeCell ref="A1:E1"/>
    <mergeCell ref="A2:E2"/>
    <mergeCell ref="A21:E2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DFF"/>
  </sheetPr>
  <dimension ref="B1:F21"/>
  <sheetViews>
    <sheetView zoomScaleNormal="100" workbookViewId="0"/>
  </sheetViews>
  <sheetFormatPr baseColWidth="10" defaultColWidth="8.6640625" defaultRowHeight="15" x14ac:dyDescent="0.2"/>
  <cols>
    <col min="1" max="1" width="4" customWidth="1"/>
    <col min="2" max="2" width="38" customWidth="1"/>
    <col min="3" max="3" width="22" customWidth="1"/>
    <col min="4" max="4" width="8" customWidth="1"/>
    <col min="5" max="5" width="38" customWidth="1"/>
    <col min="6" max="6" width="22" customWidth="1"/>
  </cols>
  <sheetData>
    <row r="1" spans="2:6" ht="17.25" customHeight="1" x14ac:dyDescent="0.2">
      <c r="B1" s="5" t="s">
        <v>380</v>
      </c>
      <c r="C1" s="5"/>
      <c r="D1" s="5"/>
      <c r="E1" s="5"/>
      <c r="F1" s="5"/>
    </row>
    <row r="2" spans="2:6" ht="15" customHeight="1" x14ac:dyDescent="0.2">
      <c r="B2" s="2" t="s">
        <v>381</v>
      </c>
      <c r="C2" s="2"/>
      <c r="D2" s="2"/>
      <c r="E2" s="2"/>
      <c r="F2" s="2"/>
    </row>
    <row r="4" spans="2:6" ht="15" customHeight="1" x14ac:dyDescent="0.2">
      <c r="B4" s="7" t="s">
        <v>382</v>
      </c>
      <c r="C4" s="7"/>
      <c r="E4" s="7" t="s">
        <v>383</v>
      </c>
      <c r="F4" s="7"/>
    </row>
    <row r="5" spans="2:6" ht="15" customHeight="1" x14ac:dyDescent="0.2">
      <c r="B5" s="11" t="s">
        <v>38</v>
      </c>
      <c r="C5" s="13">
        <v>100</v>
      </c>
      <c r="E5" s="11" t="s">
        <v>384</v>
      </c>
      <c r="F5" s="14">
        <f>C6-C7</f>
        <v>35</v>
      </c>
    </row>
    <row r="6" spans="2:6" ht="15" customHeight="1" x14ac:dyDescent="0.2">
      <c r="B6" s="11" t="s">
        <v>385</v>
      </c>
      <c r="C6" s="13">
        <v>90</v>
      </c>
      <c r="E6" s="11" t="s">
        <v>386</v>
      </c>
      <c r="F6" s="33">
        <f>F5*C8</f>
        <v>2625000</v>
      </c>
    </row>
    <row r="7" spans="2:6" ht="15" customHeight="1" x14ac:dyDescent="0.2">
      <c r="B7" s="11" t="s">
        <v>387</v>
      </c>
      <c r="C7" s="13">
        <v>55</v>
      </c>
      <c r="E7" s="11" t="s">
        <v>388</v>
      </c>
      <c r="F7" s="33">
        <f>F5*C9</f>
        <v>297500</v>
      </c>
    </row>
    <row r="8" spans="2:6" ht="15" customHeight="1" x14ac:dyDescent="0.2">
      <c r="B8" s="11" t="s">
        <v>389</v>
      </c>
      <c r="C8" s="13">
        <v>75000</v>
      </c>
      <c r="E8" s="11" t="s">
        <v>390</v>
      </c>
      <c r="F8" s="33">
        <f>ROUND((C10-C11)*C12*C13*24*C6,0)</f>
        <v>1555</v>
      </c>
    </row>
    <row r="9" spans="2:6" ht="15" customHeight="1" x14ac:dyDescent="0.2">
      <c r="B9" s="11" t="s">
        <v>391</v>
      </c>
      <c r="C9" s="13">
        <v>8500</v>
      </c>
      <c r="E9" s="11" t="s">
        <v>392</v>
      </c>
      <c r="F9" s="33">
        <f>C15*C16*(C14/100)</f>
        <v>24000</v>
      </c>
    </row>
    <row r="10" spans="2:6" ht="15" customHeight="1" x14ac:dyDescent="0.2">
      <c r="B10" s="11" t="s">
        <v>393</v>
      </c>
      <c r="C10" s="13">
        <v>2.2000000000000002</v>
      </c>
      <c r="E10" s="11" t="s">
        <v>394</v>
      </c>
      <c r="F10" s="33">
        <f>F5*C16</f>
        <v>168000</v>
      </c>
    </row>
    <row r="11" spans="2:6" ht="15" customHeight="1" x14ac:dyDescent="0.2">
      <c r="B11" s="11" t="s">
        <v>395</v>
      </c>
      <c r="C11" s="13">
        <v>1.8</v>
      </c>
      <c r="E11" s="11"/>
      <c r="F11" s="14"/>
    </row>
    <row r="12" spans="2:6" ht="17.25" customHeight="1" x14ac:dyDescent="0.2">
      <c r="B12" s="11" t="s">
        <v>40</v>
      </c>
      <c r="C12" s="13">
        <v>15</v>
      </c>
      <c r="E12" s="34" t="s">
        <v>396</v>
      </c>
      <c r="F12" s="35">
        <f>F6+F7+F8+F9+F10</f>
        <v>3116055</v>
      </c>
    </row>
    <row r="13" spans="2:6" ht="15" customHeight="1" x14ac:dyDescent="0.2">
      <c r="B13" s="11" t="s">
        <v>397</v>
      </c>
      <c r="C13" s="13">
        <v>0.12</v>
      </c>
      <c r="E13" s="11"/>
      <c r="F13" s="14"/>
    </row>
    <row r="14" spans="2:6" ht="15" customHeight="1" x14ac:dyDescent="0.2">
      <c r="B14" s="11" t="s">
        <v>398</v>
      </c>
      <c r="C14" s="13">
        <v>50</v>
      </c>
      <c r="E14" s="11" t="s">
        <v>399</v>
      </c>
      <c r="F14" s="14" t="str">
        <f>IF(C6&gt;0,TEXT(1-C7/C6,"0%"),"—")</f>
        <v>39%</v>
      </c>
    </row>
    <row r="15" spans="2:6" ht="15" customHeight="1" x14ac:dyDescent="0.2">
      <c r="B15" s="11" t="s">
        <v>400</v>
      </c>
      <c r="C15" s="13">
        <v>10</v>
      </c>
      <c r="E15" s="11" t="s">
        <v>401</v>
      </c>
      <c r="F15" s="14">
        <f>IF(F5&gt;0,ROUND(F12/F5,0),"—")</f>
        <v>89030</v>
      </c>
    </row>
    <row r="16" spans="2:6" ht="15" customHeight="1" x14ac:dyDescent="0.2">
      <c r="B16" s="11" t="s">
        <v>402</v>
      </c>
      <c r="C16" s="13">
        <v>4800</v>
      </c>
      <c r="E16" s="11" t="s">
        <v>403</v>
      </c>
      <c r="F16" s="14" t="str">
        <f>IF(AND(ISNUMBER(F12),ISNUMBER(F10),F10&gt;0),TEXT(F12/F10,"0.0x"),"—")</f>
        <v>19x</v>
      </c>
    </row>
    <row r="19" spans="2:6" ht="15" customHeight="1" x14ac:dyDescent="0.2">
      <c r="B19" s="1" t="s">
        <v>404</v>
      </c>
      <c r="C19" s="1"/>
      <c r="D19" s="1"/>
      <c r="E19" s="1"/>
      <c r="F19" s="1"/>
    </row>
    <row r="21" spans="2:6" ht="15" customHeight="1" x14ac:dyDescent="0.2">
      <c r="B21" s="6" t="s">
        <v>19</v>
      </c>
      <c r="C21" s="6"/>
      <c r="D21" s="6"/>
      <c r="E21" s="6"/>
      <c r="F21" s="6"/>
    </row>
  </sheetData>
  <mergeCells count="6">
    <mergeCell ref="B21:F21"/>
    <mergeCell ref="B1:F1"/>
    <mergeCell ref="B2:F2"/>
    <mergeCell ref="B4:C4"/>
    <mergeCell ref="E4:F4"/>
    <mergeCell ref="B19:F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Instructions</vt:lpstr>
      <vt:lpstr>Project Overview</vt:lpstr>
      <vt:lpstr>Deployment Timeline</vt:lpstr>
      <vt:lpstr>Pre-Deployment Checklist</vt:lpstr>
      <vt:lpstr>Benchmark Metrics</vt:lpstr>
      <vt:lpstr>Best Practices</vt:lpstr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 Azevedo</cp:lastModifiedBy>
  <cp:revision>0</cp:revision>
  <dcterms:created xsi:type="dcterms:W3CDTF">2026-04-01T21:30:38Z</dcterms:created>
  <dcterms:modified xsi:type="dcterms:W3CDTF">2026-04-01T21:42:25Z</dcterms:modified>
  <dc:language>en-US</dc:language>
</cp:coreProperties>
</file>